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ThisWorkbook" defaultThemeVersion="124226"/>
  <bookViews>
    <workbookView xWindow="-120" yWindow="-120" windowWidth="20730" windowHeight="11160" tabRatio="694" activeTab="4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</sheets>
  <definedNames>
    <definedName name="_xlnm._FilterDatabase" localSheetId="3" hidden="1">PCCM!$A$3:$AB$182</definedName>
    <definedName name="_xlnm.Print_Area" localSheetId="0">CBGV!$A$1:$P$73</definedName>
    <definedName name="_xlnm.Print_Area" localSheetId="3">PCCM!$K$1:$AA$184</definedName>
    <definedName name="_xlnm.Print_Area" localSheetId="5">'SO DO PHONG HOC'!$A$1:$AF$41</definedName>
    <definedName name="_xlnm.Print_Area" localSheetId="2">'T-L-K'!$A$1:$BH$50</definedName>
    <definedName name="_xlnm.Print_Area" localSheetId="4">'THOI KHOA BIEU '!$A$1:$AD$77</definedName>
    <definedName name="_xlnm.Print_Titles" localSheetId="3">PCCM!$1:$3</definedName>
  </definedNames>
  <calcPr calcId="144525"/>
</workbook>
</file>

<file path=xl/calcChain.xml><?xml version="1.0" encoding="utf-8"?>
<calcChain xmlns="http://schemas.openxmlformats.org/spreadsheetml/2006/main">
  <c r="L59" i="8" l="1"/>
  <c r="M59" i="8"/>
  <c r="N59" i="8"/>
  <c r="O59" i="8"/>
  <c r="P59" i="8"/>
  <c r="Q59" i="8"/>
  <c r="R59" i="8"/>
  <c r="S59" i="8"/>
  <c r="T59" i="8"/>
  <c r="U59" i="8"/>
  <c r="V28" i="1" l="1"/>
  <c r="O31" i="2" l="1"/>
  <c r="O45" i="2"/>
  <c r="O4" i="2"/>
  <c r="O6" i="2"/>
  <c r="AR47" i="1"/>
  <c r="AR46" i="1"/>
  <c r="AR45" i="1"/>
  <c r="AR44" i="1"/>
  <c r="AR43" i="1"/>
  <c r="AP47" i="1"/>
  <c r="AP46" i="1"/>
  <c r="AP45" i="1"/>
  <c r="AP44" i="1"/>
  <c r="AP43" i="1"/>
  <c r="AT50" i="1"/>
  <c r="AO11" i="1" l="1"/>
  <c r="V11" i="1"/>
  <c r="AO14" i="1"/>
  <c r="V14" i="1"/>
  <c r="AO13" i="1"/>
  <c r="V13" i="1"/>
  <c r="AO15" i="1"/>
  <c r="V15" i="1"/>
  <c r="X40" i="1" l="1"/>
  <c r="V40" i="1"/>
  <c r="AJ43" i="1" l="1"/>
  <c r="AJ44" i="1"/>
  <c r="AJ45" i="1"/>
  <c r="AJ46" i="1"/>
  <c r="AJ47" i="1"/>
  <c r="AJ48" i="1"/>
  <c r="AJ49" i="1"/>
  <c r="AJ40" i="1"/>
  <c r="AJ41" i="1"/>
  <c r="AJ42" i="1"/>
  <c r="AF42" i="1"/>
  <c r="AF43" i="1"/>
  <c r="AF44" i="1"/>
  <c r="AF45" i="1"/>
  <c r="AF46" i="1"/>
  <c r="AF47" i="1"/>
  <c r="AF48" i="1"/>
  <c r="AF49" i="1"/>
  <c r="AF40" i="1"/>
  <c r="AO16" i="1"/>
  <c r="V16" i="1"/>
  <c r="AO24" i="1"/>
  <c r="V24" i="1"/>
  <c r="AO23" i="1"/>
  <c r="V23" i="1"/>
  <c r="AO22" i="1"/>
  <c r="V22" i="1"/>
  <c r="AO21" i="1"/>
  <c r="V21" i="1"/>
  <c r="AO20" i="1"/>
  <c r="V20" i="1"/>
  <c r="AO19" i="1"/>
  <c r="V19" i="1"/>
  <c r="AO18" i="1"/>
  <c r="V18" i="1"/>
  <c r="AO17" i="1"/>
  <c r="V17" i="1"/>
  <c r="W36" i="1" l="1"/>
  <c r="AN44" i="1" s="1"/>
  <c r="N91" i="8" l="1"/>
  <c r="N82" i="8"/>
  <c r="O40" i="2" l="1"/>
  <c r="O9" i="2"/>
  <c r="O25" i="2"/>
  <c r="AM18" i="8" l="1"/>
  <c r="O8" i="2" l="1"/>
  <c r="O10" i="2"/>
  <c r="O12" i="2"/>
  <c r="O13" i="2"/>
  <c r="O14" i="2"/>
  <c r="O15" i="2"/>
  <c r="O17" i="2"/>
  <c r="O19" i="2"/>
  <c r="O20" i="2"/>
  <c r="O21" i="2"/>
  <c r="O22" i="2"/>
  <c r="O23" i="2"/>
  <c r="O26" i="2"/>
  <c r="O27" i="2"/>
  <c r="O28" i="2"/>
  <c r="O29" i="2"/>
  <c r="O30" i="2"/>
  <c r="O32" i="2"/>
  <c r="O33" i="2"/>
  <c r="O34" i="2"/>
  <c r="O35" i="2"/>
  <c r="O37" i="2"/>
  <c r="O38" i="2"/>
  <c r="O39" i="2"/>
  <c r="O41" i="2"/>
  <c r="O42" i="2"/>
  <c r="O43" i="2"/>
  <c r="O44" i="2"/>
  <c r="O46" i="2"/>
  <c r="O47" i="2"/>
  <c r="O48" i="2"/>
  <c r="O49" i="2"/>
  <c r="O50" i="2"/>
  <c r="O51" i="2"/>
  <c r="O52" i="2"/>
  <c r="O53" i="2"/>
  <c r="O54" i="2"/>
  <c r="O55" i="2"/>
  <c r="O57" i="2"/>
  <c r="O58" i="2"/>
  <c r="O59" i="2"/>
  <c r="O60" i="2"/>
  <c r="O5" i="2"/>
  <c r="O7" i="2"/>
  <c r="AB40" i="1" l="1"/>
  <c r="Z40" i="1"/>
  <c r="W59" i="8" l="1"/>
  <c r="X59" i="8"/>
  <c r="X82" i="8" s="1"/>
  <c r="Y59" i="8"/>
  <c r="Y82" i="8" s="1"/>
  <c r="Z59" i="8"/>
  <c r="Z80" i="8" s="1"/>
  <c r="AA59" i="8"/>
  <c r="AB59" i="8"/>
  <c r="AC59" i="8"/>
  <c r="AD59" i="8"/>
  <c r="V59" i="8"/>
  <c r="E59" i="8"/>
  <c r="F59" i="8"/>
  <c r="F80" i="8" s="1"/>
  <c r="G59" i="8"/>
  <c r="G87" i="8" s="1"/>
  <c r="H59" i="8"/>
  <c r="I59" i="8"/>
  <c r="I82" i="8" s="1"/>
  <c r="J59" i="8"/>
  <c r="K59" i="8"/>
  <c r="D59" i="8"/>
  <c r="J180" i="5"/>
  <c r="I180" i="5"/>
  <c r="H180" i="5"/>
  <c r="G180" i="5"/>
  <c r="F180" i="5"/>
  <c r="E180" i="5"/>
  <c r="D180" i="5"/>
  <c r="C180" i="5"/>
  <c r="B180" i="5"/>
  <c r="A180" i="5"/>
  <c r="J179" i="5"/>
  <c r="I179" i="5"/>
  <c r="H179" i="5"/>
  <c r="G179" i="5"/>
  <c r="F179" i="5"/>
  <c r="E179" i="5"/>
  <c r="D179" i="5"/>
  <c r="C179" i="5"/>
  <c r="B179" i="5"/>
  <c r="A179" i="5"/>
  <c r="J178" i="5"/>
  <c r="I178" i="5"/>
  <c r="H178" i="5"/>
  <c r="G178" i="5"/>
  <c r="F178" i="5"/>
  <c r="E178" i="5"/>
  <c r="D178" i="5"/>
  <c r="C178" i="5"/>
  <c r="B178" i="5"/>
  <c r="A178" i="5"/>
  <c r="J177" i="5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J109" i="5"/>
  <c r="I109" i="5"/>
  <c r="H109" i="5"/>
  <c r="G109" i="5"/>
  <c r="F109" i="5"/>
  <c r="E109" i="5"/>
  <c r="D109" i="5"/>
  <c r="C109" i="5"/>
  <c r="B109" i="5"/>
  <c r="A109" i="5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Q86" i="8" s="1"/>
  <c r="R38" i="8"/>
  <c r="S38" i="8"/>
  <c r="T38" i="8"/>
  <c r="T80" i="8" s="1"/>
  <c r="U38" i="8"/>
  <c r="U90" i="8" s="1"/>
  <c r="V38" i="8"/>
  <c r="W38" i="8"/>
  <c r="W80" i="8" s="1"/>
  <c r="X38" i="8"/>
  <c r="X86" i="8" s="1"/>
  <c r="Y38" i="8"/>
  <c r="Z38" i="8"/>
  <c r="AA38" i="8"/>
  <c r="AB38" i="8"/>
  <c r="AB90" i="8" s="1"/>
  <c r="AC38" i="8"/>
  <c r="AD38" i="8"/>
  <c r="D38" i="8"/>
  <c r="L68" i="2"/>
  <c r="N34" i="2"/>
  <c r="L148" i="5"/>
  <c r="AF41" i="1"/>
  <c r="V41" i="1"/>
  <c r="X41" i="1"/>
  <c r="V42" i="1"/>
  <c r="X42" i="1"/>
  <c r="V43" i="1"/>
  <c r="X43" i="1"/>
  <c r="V44" i="1"/>
  <c r="X44" i="1"/>
  <c r="V45" i="1"/>
  <c r="X45" i="1"/>
  <c r="V46" i="1"/>
  <c r="X46" i="1"/>
  <c r="V47" i="1"/>
  <c r="X47" i="1"/>
  <c r="V48" i="1"/>
  <c r="X48" i="1"/>
  <c r="V49" i="1"/>
  <c r="X49" i="1"/>
  <c r="Q80" i="8" l="1"/>
  <c r="H84" i="8"/>
  <c r="S85" i="8"/>
  <c r="M88" i="8"/>
  <c r="G82" i="8"/>
  <c r="F88" i="8"/>
  <c r="AD87" i="8"/>
  <c r="I88" i="8"/>
  <c r="AA88" i="8"/>
  <c r="Y88" i="8"/>
  <c r="S91" i="8"/>
  <c r="S90" i="8"/>
  <c r="S81" i="8"/>
  <c r="S89" i="8"/>
  <c r="S82" i="8"/>
  <c r="O80" i="8"/>
  <c r="O78" i="8"/>
  <c r="H86" i="8"/>
  <c r="H82" i="8"/>
  <c r="N83" i="8"/>
  <c r="N81" i="8"/>
  <c r="N80" i="8"/>
  <c r="U82" i="8"/>
  <c r="U83" i="8"/>
  <c r="M82" i="8"/>
  <c r="M83" i="8"/>
  <c r="J86" i="8"/>
  <c r="J89" i="8"/>
  <c r="P91" i="8"/>
  <c r="P83" i="8"/>
  <c r="E84" i="8"/>
  <c r="E80" i="8"/>
  <c r="E81" i="8"/>
  <c r="Y40" i="5"/>
  <c r="D84" i="8"/>
  <c r="AC84" i="8"/>
  <c r="AC87" i="8"/>
  <c r="O89" i="8"/>
  <c r="O84" i="8"/>
  <c r="K90" i="8"/>
  <c r="K87" i="8"/>
  <c r="Z83" i="8"/>
  <c r="Z87" i="8"/>
  <c r="V82" i="8"/>
  <c r="V87" i="8"/>
  <c r="N84" i="8"/>
  <c r="J87" i="8"/>
  <c r="R91" i="8"/>
  <c r="AD79" i="8"/>
  <c r="T85" i="8"/>
  <c r="L89" i="8"/>
  <c r="AA79" i="8"/>
  <c r="AA89" i="8"/>
  <c r="K78" i="8"/>
  <c r="T78" i="8"/>
  <c r="AD78" i="8"/>
  <c r="Q79" i="8"/>
  <c r="S79" i="8"/>
  <c r="L80" i="8"/>
  <c r="X80" i="8"/>
  <c r="W81" i="8"/>
  <c r="T81" i="8"/>
  <c r="AB82" i="8"/>
  <c r="K89" i="8"/>
  <c r="G89" i="8"/>
  <c r="I86" i="8"/>
  <c r="F84" i="8"/>
  <c r="M79" i="8"/>
  <c r="O83" i="8"/>
  <c r="AB79" i="8"/>
  <c r="R84" i="8"/>
  <c r="AD84" i="8"/>
  <c r="Y85" i="8"/>
  <c r="P86" i="8"/>
  <c r="Z86" i="8"/>
  <c r="T87" i="8"/>
  <c r="N88" i="8"/>
  <c r="V88" i="8"/>
  <c r="P89" i="8"/>
  <c r="T90" i="8"/>
  <c r="U91" i="8"/>
  <c r="AA80" i="8"/>
  <c r="AA90" i="8"/>
  <c r="L78" i="8"/>
  <c r="U78" i="8"/>
  <c r="P79" i="8"/>
  <c r="V79" i="8"/>
  <c r="Y80" i="8"/>
  <c r="U81" i="8"/>
  <c r="Q82" i="8"/>
  <c r="AD82" i="8"/>
  <c r="I89" i="8"/>
  <c r="K86" i="8"/>
  <c r="G84" i="8"/>
  <c r="J82" i="8"/>
  <c r="AB83" i="8"/>
  <c r="S84" i="8"/>
  <c r="L85" i="8"/>
  <c r="W85" i="8"/>
  <c r="Y86" i="8"/>
  <c r="AB86" i="8"/>
  <c r="S87" i="8"/>
  <c r="O88" i="8"/>
  <c r="W88" i="8"/>
  <c r="L91" i="8"/>
  <c r="T91" i="8"/>
  <c r="AA82" i="8"/>
  <c r="M78" i="8"/>
  <c r="V78" i="8"/>
  <c r="E79" i="8"/>
  <c r="J79" i="8"/>
  <c r="Z79" i="8"/>
  <c r="G80" i="8"/>
  <c r="U80" i="8"/>
  <c r="AB80" i="8"/>
  <c r="M81" i="8"/>
  <c r="V81" i="8"/>
  <c r="F90" i="8"/>
  <c r="H89" i="8"/>
  <c r="I84" i="8"/>
  <c r="W83" i="8"/>
  <c r="R83" i="8"/>
  <c r="AC83" i="8"/>
  <c r="V84" i="8"/>
  <c r="M85" i="8"/>
  <c r="X85" i="8"/>
  <c r="V86" i="8"/>
  <c r="AC86" i="8"/>
  <c r="W87" i="8"/>
  <c r="Q88" i="8"/>
  <c r="X88" i="8"/>
  <c r="U89" i="8"/>
  <c r="M91" i="8"/>
  <c r="AA84" i="8"/>
  <c r="E78" i="8"/>
  <c r="N78" i="8"/>
  <c r="W78" i="8"/>
  <c r="F79" i="8"/>
  <c r="K79" i="8"/>
  <c r="W79" i="8"/>
  <c r="R80" i="8"/>
  <c r="AC80" i="8"/>
  <c r="O81" i="8"/>
  <c r="Y81" i="8"/>
  <c r="P82" i="8"/>
  <c r="G90" i="8"/>
  <c r="F85" i="8"/>
  <c r="K84" i="8"/>
  <c r="V83" i="8"/>
  <c r="S83" i="8"/>
  <c r="AD83" i="8"/>
  <c r="W84" i="8"/>
  <c r="P85" i="8"/>
  <c r="Z85" i="8"/>
  <c r="U86" i="8"/>
  <c r="AD86" i="8"/>
  <c r="Y87" i="8"/>
  <c r="P88" i="8"/>
  <c r="Z88" i="8"/>
  <c r="T89" i="8"/>
  <c r="Y90" i="8"/>
  <c r="AA85" i="8"/>
  <c r="F78" i="8"/>
  <c r="P78" i="8"/>
  <c r="X78" i="8"/>
  <c r="H79" i="8"/>
  <c r="L79" i="8"/>
  <c r="X79" i="8"/>
  <c r="S80" i="8"/>
  <c r="AD80" i="8"/>
  <c r="Q81" i="8"/>
  <c r="L82" i="8"/>
  <c r="R82" i="8"/>
  <c r="E89" i="8"/>
  <c r="I90" i="8"/>
  <c r="E88" i="8"/>
  <c r="G85" i="8"/>
  <c r="J84" i="8"/>
  <c r="X83" i="8"/>
  <c r="L84" i="8"/>
  <c r="X84" i="8"/>
  <c r="R85" i="8"/>
  <c r="AC85" i="8"/>
  <c r="T86" i="8"/>
  <c r="M87" i="8"/>
  <c r="X87" i="8"/>
  <c r="R88" i="8"/>
  <c r="AB88" i="8"/>
  <c r="Z89" i="8"/>
  <c r="O91" i="8"/>
  <c r="Z90" i="8"/>
  <c r="AA86" i="8"/>
  <c r="H78" i="8"/>
  <c r="Q78" i="8"/>
  <c r="Y78" i="8"/>
  <c r="U79" i="8"/>
  <c r="N79" i="8"/>
  <c r="Y79" i="8"/>
  <c r="F81" i="8"/>
  <c r="L81" i="8"/>
  <c r="P81" i="8"/>
  <c r="N89" i="8"/>
  <c r="H90" i="8"/>
  <c r="H85" i="8"/>
  <c r="G83" i="8"/>
  <c r="T83" i="8"/>
  <c r="Y83" i="8"/>
  <c r="Z84" i="8"/>
  <c r="U85" i="8"/>
  <c r="AD85" i="8"/>
  <c r="S86" i="8"/>
  <c r="N87" i="8"/>
  <c r="AB87" i="8"/>
  <c r="T88" i="8"/>
  <c r="AC88" i="8"/>
  <c r="AB89" i="8"/>
  <c r="AD90" i="8"/>
  <c r="AA87" i="8"/>
  <c r="I78" i="8"/>
  <c r="R78" i="8"/>
  <c r="Z78" i="8"/>
  <c r="T79" i="8"/>
  <c r="O79" i="8"/>
  <c r="AC79" i="8"/>
  <c r="M80" i="8"/>
  <c r="V80" i="8"/>
  <c r="Z81" i="8"/>
  <c r="R81" i="8"/>
  <c r="T82" i="8"/>
  <c r="M89" i="8"/>
  <c r="J90" i="8"/>
  <c r="H88" i="8"/>
  <c r="Q83" i="8"/>
  <c r="AA83" i="8"/>
  <c r="P84" i="8"/>
  <c r="AB84" i="8"/>
  <c r="O86" i="8"/>
  <c r="W86" i="8"/>
  <c r="R87" i="8"/>
  <c r="L88" i="8"/>
  <c r="U88" i="8"/>
  <c r="AD88" i="8"/>
  <c r="Q91" i="8"/>
  <c r="AC90" i="8"/>
  <c r="AA78" i="8"/>
  <c r="J78" i="8"/>
  <c r="S78" i="8"/>
  <c r="AC78" i="8"/>
  <c r="I79" i="8"/>
  <c r="R79" i="8"/>
  <c r="X81" i="8"/>
  <c r="Q84" i="8"/>
  <c r="U87" i="8"/>
  <c r="Y97" i="5"/>
  <c r="Y106" i="5"/>
  <c r="Y169" i="5"/>
  <c r="Y148" i="5"/>
  <c r="Y94" i="5"/>
  <c r="Y103" i="5"/>
  <c r="Y115" i="5"/>
  <c r="Y145" i="5"/>
  <c r="Y166" i="5"/>
  <c r="Y178" i="5"/>
  <c r="Y157" i="5"/>
  <c r="Y88" i="5"/>
  <c r="Y91" i="5"/>
  <c r="Y112" i="5"/>
  <c r="Y163" i="5"/>
  <c r="Y175" i="5"/>
  <c r="Y154" i="5"/>
  <c r="Y100" i="5"/>
  <c r="Y109" i="5"/>
  <c r="Y160" i="5"/>
  <c r="Y172" i="5"/>
  <c r="Y151" i="5"/>
  <c r="Y118" i="5"/>
  <c r="Y121" i="5"/>
  <c r="Y124" i="5"/>
  <c r="Y127" i="5"/>
  <c r="Y130" i="5"/>
  <c r="Y133" i="5"/>
  <c r="Y136" i="5"/>
  <c r="Y139" i="5"/>
  <c r="Y142" i="5"/>
  <c r="Y4" i="5"/>
  <c r="Y7" i="5"/>
  <c r="Y10" i="5"/>
  <c r="Y13" i="5"/>
  <c r="Y16" i="5"/>
  <c r="Y19" i="5"/>
  <c r="Y22" i="5"/>
  <c r="Y25" i="5"/>
  <c r="Y28" i="5"/>
  <c r="Y31" i="5"/>
  <c r="Y34" i="5"/>
  <c r="Y37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Y82" i="5"/>
  <c r="Y85" i="5"/>
  <c r="P40" i="1" l="1"/>
  <c r="J40" i="1"/>
  <c r="AO8" i="1"/>
  <c r="V8" i="1"/>
  <c r="AO9" i="1"/>
  <c r="V9" i="1"/>
  <c r="AO12" i="1"/>
  <c r="V12" i="1"/>
  <c r="AO28" i="1" l="1"/>
  <c r="L10" i="5"/>
  <c r="L7" i="5"/>
  <c r="L16" i="5"/>
  <c r="L19" i="5"/>
  <c r="L31" i="5"/>
  <c r="L37" i="5"/>
  <c r="L46" i="5"/>
  <c r="L58" i="5"/>
  <c r="L61" i="5"/>
  <c r="L67" i="5"/>
  <c r="L82" i="5"/>
  <c r="L85" i="5"/>
  <c r="L88" i="5"/>
  <c r="L91" i="5"/>
  <c r="L94" i="5"/>
  <c r="L97" i="5"/>
  <c r="L106" i="5"/>
  <c r="L112" i="5"/>
  <c r="L115" i="5"/>
  <c r="L118" i="5"/>
  <c r="L121" i="5"/>
  <c r="L124" i="5"/>
  <c r="L130" i="5"/>
  <c r="L145" i="5"/>
  <c r="L151" i="5"/>
  <c r="L154" i="5"/>
  <c r="L163" i="5"/>
  <c r="L166" i="5"/>
  <c r="L169" i="5"/>
  <c r="L172" i="5"/>
  <c r="L175" i="5"/>
  <c r="L64" i="5"/>
  <c r="L49" i="5"/>
  <c r="L52" i="5"/>
  <c r="L55" i="5"/>
  <c r="L70" i="5"/>
  <c r="L73" i="5"/>
  <c r="L76" i="5"/>
  <c r="L79" i="5"/>
  <c r="L100" i="5"/>
  <c r="L103" i="5"/>
  <c r="L109" i="5"/>
  <c r="L133" i="5"/>
  <c r="L136" i="5"/>
  <c r="L139" i="5"/>
  <c r="L142" i="5"/>
  <c r="L157" i="5"/>
  <c r="L160" i="5"/>
  <c r="L13" i="5"/>
  <c r="L22" i="5"/>
  <c r="L25" i="5"/>
  <c r="L28" i="5"/>
  <c r="L34" i="5"/>
  <c r="L40" i="5"/>
  <c r="X40" i="5" s="1"/>
  <c r="Z40" i="5" s="1"/>
  <c r="AA40" i="5" s="1"/>
  <c r="L43" i="5"/>
  <c r="L4" i="5"/>
  <c r="K68" i="2"/>
  <c r="G68" i="2"/>
  <c r="E68" i="2"/>
  <c r="F68" i="2"/>
  <c r="AB43" i="1"/>
  <c r="Z43" i="1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4" i="2"/>
  <c r="AF36" i="1"/>
  <c r="AN42" i="1" s="1"/>
  <c r="AO7" i="1"/>
  <c r="AO10" i="1"/>
  <c r="V7" i="1"/>
  <c r="V10" i="1"/>
  <c r="P49" i="1"/>
  <c r="P48" i="1"/>
  <c r="P47" i="1"/>
  <c r="P46" i="1"/>
  <c r="P45" i="1"/>
  <c r="P44" i="1"/>
  <c r="P43" i="1"/>
  <c r="P42" i="1"/>
  <c r="P41" i="1"/>
  <c r="J41" i="1"/>
  <c r="J42" i="1"/>
  <c r="J43" i="1"/>
  <c r="J44" i="1"/>
  <c r="J45" i="1"/>
  <c r="J46" i="1"/>
  <c r="J47" i="1"/>
  <c r="J48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AD50" i="1"/>
  <c r="AH50" i="1"/>
  <c r="N50" i="1"/>
  <c r="T50" i="1"/>
  <c r="H50" i="1"/>
  <c r="D50" i="1"/>
  <c r="AL36" i="1"/>
  <c r="AM36" i="1"/>
  <c r="AN36" i="1"/>
  <c r="S36" i="1"/>
  <c r="T36" i="1"/>
  <c r="U36" i="1"/>
  <c r="J49" i="1"/>
  <c r="V25" i="1"/>
  <c r="V26" i="1"/>
  <c r="V27" i="1"/>
  <c r="V29" i="1"/>
  <c r="V30" i="1"/>
  <c r="V31" i="1"/>
  <c r="V32" i="1"/>
  <c r="V33" i="1"/>
  <c r="AO25" i="1"/>
  <c r="AO26" i="1"/>
  <c r="AO27" i="1"/>
  <c r="AO29" i="1"/>
  <c r="AO30" i="1"/>
  <c r="AO31" i="1"/>
  <c r="AO32" i="1"/>
  <c r="AO33" i="1"/>
  <c r="Z46" i="1" l="1"/>
  <c r="X91" i="5"/>
  <c r="Z91" i="5" s="1"/>
  <c r="AA91" i="5" s="1"/>
  <c r="AB49" i="1"/>
  <c r="Z48" i="1"/>
  <c r="AB42" i="1"/>
  <c r="AB47" i="1"/>
  <c r="Z45" i="1"/>
  <c r="AB44" i="1"/>
  <c r="AX44" i="1" s="1"/>
  <c r="AB41" i="1"/>
  <c r="X94" i="5"/>
  <c r="X46" i="5"/>
  <c r="AB48" i="1"/>
  <c r="N68" i="2"/>
  <c r="O68" i="2"/>
  <c r="X124" i="5"/>
  <c r="X163" i="5"/>
  <c r="X61" i="5"/>
  <c r="X58" i="5"/>
  <c r="Z58" i="5" s="1"/>
  <c r="AA58" i="5" s="1"/>
  <c r="X169" i="5"/>
  <c r="X13" i="5"/>
  <c r="Z13" i="5" s="1"/>
  <c r="X127" i="5"/>
  <c r="X55" i="5"/>
  <c r="X154" i="5"/>
  <c r="X88" i="5"/>
  <c r="X37" i="5"/>
  <c r="X4" i="5"/>
  <c r="Z4" i="5" s="1"/>
  <c r="X7" i="5"/>
  <c r="Z7" i="5" s="1"/>
  <c r="X109" i="5"/>
  <c r="X52" i="5"/>
  <c r="X118" i="5"/>
  <c r="X178" i="5"/>
  <c r="X151" i="5"/>
  <c r="X115" i="5"/>
  <c r="X85" i="5"/>
  <c r="X31" i="5"/>
  <c r="X43" i="5"/>
  <c r="X160" i="5"/>
  <c r="X103" i="5"/>
  <c r="X49" i="5"/>
  <c r="X175" i="5"/>
  <c r="X148" i="5"/>
  <c r="X112" i="5"/>
  <c r="X82" i="5"/>
  <c r="X19" i="5"/>
  <c r="Z19" i="5" s="1"/>
  <c r="X157" i="5"/>
  <c r="X100" i="5"/>
  <c r="X64" i="5"/>
  <c r="X172" i="5"/>
  <c r="X145" i="5"/>
  <c r="X106" i="5"/>
  <c r="X67" i="5"/>
  <c r="X16" i="5"/>
  <c r="Z16" i="5" s="1"/>
  <c r="X34" i="5"/>
  <c r="X142" i="5"/>
  <c r="X79" i="5"/>
  <c r="X130" i="5"/>
  <c r="X28" i="5"/>
  <c r="X139" i="5"/>
  <c r="X76" i="5"/>
  <c r="X166" i="5"/>
  <c r="X97" i="5"/>
  <c r="X25" i="5"/>
  <c r="X136" i="5"/>
  <c r="X73" i="5"/>
  <c r="X121" i="5"/>
  <c r="X22" i="5"/>
  <c r="X133" i="5"/>
  <c r="X70" i="5"/>
  <c r="X10" i="5"/>
  <c r="Z10" i="5" s="1"/>
  <c r="M68" i="2"/>
  <c r="Z44" i="1"/>
  <c r="Z49" i="1"/>
  <c r="Z47" i="1"/>
  <c r="AB45" i="1"/>
  <c r="Z42" i="1"/>
  <c r="Z41" i="1"/>
  <c r="V50" i="1"/>
  <c r="X50" i="1"/>
  <c r="AJ50" i="1"/>
  <c r="AF50" i="1"/>
  <c r="P50" i="1"/>
  <c r="R50" i="1"/>
  <c r="J50" i="1"/>
  <c r="L50" i="1"/>
  <c r="AX42" i="1" l="1"/>
  <c r="Z79" i="5"/>
  <c r="AA79" i="5" s="1"/>
  <c r="Z25" i="5"/>
  <c r="AA25" i="5" s="1"/>
  <c r="Z142" i="5"/>
  <c r="AA142" i="5" s="1"/>
  <c r="Z100" i="5"/>
  <c r="AA100" i="5" s="1"/>
  <c r="Z49" i="5"/>
  <c r="AA49" i="5" s="1"/>
  <c r="Z178" i="5"/>
  <c r="AA178" i="5" s="1"/>
  <c r="Z124" i="5"/>
  <c r="AA124" i="5" s="1"/>
  <c r="Z97" i="5"/>
  <c r="AA97" i="5" s="1"/>
  <c r="Z34" i="5"/>
  <c r="AA34" i="5" s="1"/>
  <c r="Z103" i="5"/>
  <c r="AA103" i="5" s="1"/>
  <c r="Z118" i="5"/>
  <c r="AA118" i="5" s="1"/>
  <c r="Z55" i="5"/>
  <c r="AA55" i="5" s="1"/>
  <c r="Z127" i="5"/>
  <c r="AA127" i="5" s="1"/>
  <c r="Z133" i="5"/>
  <c r="AA133" i="5" s="1"/>
  <c r="Z76" i="5"/>
  <c r="AA76" i="5" s="1"/>
  <c r="Z67" i="5"/>
  <c r="AA67" i="5" s="1"/>
  <c r="Z43" i="5"/>
  <c r="AA43" i="5" s="1"/>
  <c r="Z109" i="5"/>
  <c r="AA109" i="5" s="1"/>
  <c r="Z139" i="5"/>
  <c r="AA139" i="5" s="1"/>
  <c r="Z106" i="5"/>
  <c r="AA106" i="5" s="1"/>
  <c r="Z82" i="5"/>
  <c r="AA82" i="5" s="1"/>
  <c r="Z31" i="5"/>
  <c r="AA31" i="5" s="1"/>
  <c r="Z169" i="5"/>
  <c r="AA169" i="5" s="1"/>
  <c r="Z22" i="5"/>
  <c r="AA22" i="5" s="1"/>
  <c r="Z121" i="5"/>
  <c r="AA121" i="5" s="1"/>
  <c r="Z28" i="5"/>
  <c r="AA28" i="5" s="1"/>
  <c r="Z112" i="5"/>
  <c r="AA112" i="5" s="1"/>
  <c r="Z85" i="5"/>
  <c r="AA85" i="5" s="1"/>
  <c r="Z46" i="5"/>
  <c r="AA46" i="5" s="1"/>
  <c r="Z166" i="5"/>
  <c r="AA166" i="5" s="1"/>
  <c r="Z73" i="5"/>
  <c r="AA73" i="5" s="1"/>
  <c r="Z130" i="5"/>
  <c r="AA130" i="5" s="1"/>
  <c r="Z172" i="5"/>
  <c r="AA172" i="5" s="1"/>
  <c r="Z115" i="5"/>
  <c r="AA115" i="5" s="1"/>
  <c r="Z37" i="5"/>
  <c r="AA37" i="5" s="1"/>
  <c r="Z61" i="5"/>
  <c r="AA61" i="5" s="1"/>
  <c r="Z94" i="5"/>
  <c r="AA94" i="5" s="1"/>
  <c r="Z70" i="5"/>
  <c r="AA70" i="5" s="1"/>
  <c r="Z52" i="5"/>
  <c r="AA52" i="5" s="1"/>
  <c r="Z136" i="5"/>
  <c r="AA136" i="5" s="1"/>
  <c r="Z64" i="5"/>
  <c r="AA64" i="5" s="1"/>
  <c r="Z175" i="5"/>
  <c r="AA175" i="5" s="1"/>
  <c r="Z88" i="5"/>
  <c r="AA88" i="5" s="1"/>
  <c r="Z163" i="5"/>
  <c r="AA163" i="5" s="1"/>
  <c r="Z154" i="5"/>
  <c r="AA154" i="5" s="1"/>
  <c r="Z157" i="5"/>
  <c r="AA157" i="5" s="1"/>
  <c r="Z160" i="5"/>
  <c r="AA160" i="5" s="1"/>
  <c r="Z145" i="5"/>
  <c r="AA145" i="5" s="1"/>
  <c r="Z148" i="5"/>
  <c r="AA148" i="5" s="1"/>
  <c r="Z151" i="5"/>
  <c r="AA151" i="5" s="1"/>
  <c r="AC36" i="1"/>
  <c r="BB44" i="1" l="1"/>
  <c r="BB42" i="1"/>
  <c r="J36" i="1"/>
  <c r="AD36" i="1"/>
  <c r="AF7" i="8"/>
  <c r="AG7" i="8"/>
  <c r="AH7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BB7" i="8"/>
  <c r="BC7" i="8"/>
  <c r="BD7" i="8"/>
  <c r="BE7" i="8"/>
  <c r="BF7" i="8"/>
  <c r="BG7" i="8"/>
  <c r="BH7" i="8"/>
  <c r="BI7" i="8"/>
  <c r="BJ7" i="8"/>
  <c r="BK7" i="8"/>
  <c r="BL7" i="8"/>
  <c r="BM7" i="8"/>
  <c r="BN7" i="8"/>
  <c r="BO7" i="8"/>
  <c r="BP7" i="8"/>
  <c r="BQ7" i="8"/>
  <c r="BR7" i="8"/>
  <c r="BS7" i="8"/>
  <c r="BT7" i="8"/>
  <c r="BU7" i="8"/>
  <c r="BV7" i="8"/>
  <c r="BW7" i="8"/>
  <c r="BX7" i="8"/>
  <c r="BY7" i="8"/>
  <c r="BZ7" i="8"/>
  <c r="CA7" i="8"/>
  <c r="CB7" i="8"/>
  <c r="CC7" i="8"/>
  <c r="CD7" i="8"/>
  <c r="CE7" i="8"/>
  <c r="CF7" i="8"/>
  <c r="CG7" i="8"/>
  <c r="CH7" i="8"/>
  <c r="CI7" i="8"/>
  <c r="CJ7" i="8"/>
  <c r="CK7" i="8"/>
  <c r="CL7" i="8"/>
  <c r="CM7" i="8"/>
  <c r="AF8" i="8"/>
  <c r="AG8" i="8"/>
  <c r="AH8" i="8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8" i="8"/>
  <c r="BO8" i="8"/>
  <c r="BP8" i="8"/>
  <c r="BQ8" i="8"/>
  <c r="BR8" i="8"/>
  <c r="BS8" i="8"/>
  <c r="BT8" i="8"/>
  <c r="BU8" i="8"/>
  <c r="BV8" i="8"/>
  <c r="BW8" i="8"/>
  <c r="BX8" i="8"/>
  <c r="BY8" i="8"/>
  <c r="BZ8" i="8"/>
  <c r="CA8" i="8"/>
  <c r="CB8" i="8"/>
  <c r="CC8" i="8"/>
  <c r="CD8" i="8"/>
  <c r="CE8" i="8"/>
  <c r="CF8" i="8"/>
  <c r="CG8" i="8"/>
  <c r="CH8" i="8"/>
  <c r="CI8" i="8"/>
  <c r="CJ8" i="8"/>
  <c r="CK8" i="8"/>
  <c r="CL8" i="8"/>
  <c r="CM8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BK9" i="8"/>
  <c r="BL9" i="8"/>
  <c r="BM9" i="8"/>
  <c r="BN9" i="8"/>
  <c r="BO9" i="8"/>
  <c r="BP9" i="8"/>
  <c r="BQ9" i="8"/>
  <c r="BR9" i="8"/>
  <c r="BS9" i="8"/>
  <c r="BT9" i="8"/>
  <c r="BU9" i="8"/>
  <c r="BV9" i="8"/>
  <c r="BW9" i="8"/>
  <c r="BX9" i="8"/>
  <c r="BY9" i="8"/>
  <c r="BZ9" i="8"/>
  <c r="CA9" i="8"/>
  <c r="CB9" i="8"/>
  <c r="CC9" i="8"/>
  <c r="CD9" i="8"/>
  <c r="CE9" i="8"/>
  <c r="CF9" i="8"/>
  <c r="CG9" i="8"/>
  <c r="CH9" i="8"/>
  <c r="CI9" i="8"/>
  <c r="CJ9" i="8"/>
  <c r="CK9" i="8"/>
  <c r="CL9" i="8"/>
  <c r="CM9" i="8"/>
  <c r="AF10" i="8"/>
  <c r="AG10" i="8"/>
  <c r="AH10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BO10" i="8"/>
  <c r="BP10" i="8"/>
  <c r="BQ10" i="8"/>
  <c r="BR10" i="8"/>
  <c r="BS10" i="8"/>
  <c r="BT10" i="8"/>
  <c r="BU10" i="8"/>
  <c r="BV10" i="8"/>
  <c r="BW10" i="8"/>
  <c r="BX10" i="8"/>
  <c r="BY10" i="8"/>
  <c r="BZ10" i="8"/>
  <c r="CA10" i="8"/>
  <c r="CB10" i="8"/>
  <c r="CC10" i="8"/>
  <c r="CD10" i="8"/>
  <c r="CE10" i="8"/>
  <c r="CF10" i="8"/>
  <c r="CG10" i="8"/>
  <c r="CH10" i="8"/>
  <c r="CI10" i="8"/>
  <c r="CJ10" i="8"/>
  <c r="CK10" i="8"/>
  <c r="CL10" i="8"/>
  <c r="CM10" i="8"/>
  <c r="AF11" i="8"/>
  <c r="AG11" i="8"/>
  <c r="AH11" i="8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BB11" i="8"/>
  <c r="BC11" i="8"/>
  <c r="BD11" i="8"/>
  <c r="BE11" i="8"/>
  <c r="BF11" i="8"/>
  <c r="BG11" i="8"/>
  <c r="BH11" i="8"/>
  <c r="BI11" i="8"/>
  <c r="BJ11" i="8"/>
  <c r="BK11" i="8"/>
  <c r="BL11" i="8"/>
  <c r="BM11" i="8"/>
  <c r="BN11" i="8"/>
  <c r="BO11" i="8"/>
  <c r="BP11" i="8"/>
  <c r="BQ11" i="8"/>
  <c r="BR11" i="8"/>
  <c r="BS11" i="8"/>
  <c r="BT11" i="8"/>
  <c r="BU11" i="8"/>
  <c r="BV11" i="8"/>
  <c r="BW11" i="8"/>
  <c r="BX11" i="8"/>
  <c r="BY11" i="8"/>
  <c r="BZ11" i="8"/>
  <c r="CA11" i="8"/>
  <c r="CB11" i="8"/>
  <c r="CC11" i="8"/>
  <c r="CD11" i="8"/>
  <c r="CE11" i="8"/>
  <c r="CF11" i="8"/>
  <c r="CG11" i="8"/>
  <c r="CH11" i="8"/>
  <c r="CI11" i="8"/>
  <c r="CJ11" i="8"/>
  <c r="CK11" i="8"/>
  <c r="CL11" i="8"/>
  <c r="CM11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BK12" i="8"/>
  <c r="BL12" i="8"/>
  <c r="BM12" i="8"/>
  <c r="BN12" i="8"/>
  <c r="BO12" i="8"/>
  <c r="BP12" i="8"/>
  <c r="BQ12" i="8"/>
  <c r="BR12" i="8"/>
  <c r="BS12" i="8"/>
  <c r="BT12" i="8"/>
  <c r="BU12" i="8"/>
  <c r="BV12" i="8"/>
  <c r="BW12" i="8"/>
  <c r="BX12" i="8"/>
  <c r="BY12" i="8"/>
  <c r="BZ12" i="8"/>
  <c r="CA12" i="8"/>
  <c r="CB12" i="8"/>
  <c r="CC12" i="8"/>
  <c r="CD12" i="8"/>
  <c r="CE12" i="8"/>
  <c r="CF12" i="8"/>
  <c r="CG12" i="8"/>
  <c r="CH12" i="8"/>
  <c r="CI12" i="8"/>
  <c r="CJ12" i="8"/>
  <c r="CK12" i="8"/>
  <c r="CL12" i="8"/>
  <c r="CM12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BK13" i="8"/>
  <c r="BL13" i="8"/>
  <c r="BM13" i="8"/>
  <c r="BN13" i="8"/>
  <c r="BO13" i="8"/>
  <c r="BP13" i="8"/>
  <c r="BQ13" i="8"/>
  <c r="BR13" i="8"/>
  <c r="BS13" i="8"/>
  <c r="BT13" i="8"/>
  <c r="BU13" i="8"/>
  <c r="BV13" i="8"/>
  <c r="BW13" i="8"/>
  <c r="BX13" i="8"/>
  <c r="BY13" i="8"/>
  <c r="BZ13" i="8"/>
  <c r="CA13" i="8"/>
  <c r="CB13" i="8"/>
  <c r="CC13" i="8"/>
  <c r="CD13" i="8"/>
  <c r="CE13" i="8"/>
  <c r="CF13" i="8"/>
  <c r="CG13" i="8"/>
  <c r="CH13" i="8"/>
  <c r="CI13" i="8"/>
  <c r="CJ13" i="8"/>
  <c r="CK13" i="8"/>
  <c r="CL13" i="8"/>
  <c r="CM13" i="8"/>
  <c r="AF14" i="8"/>
  <c r="AG14" i="8"/>
  <c r="AH14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E14" i="8"/>
  <c r="BF14" i="8"/>
  <c r="BG14" i="8"/>
  <c r="BH14" i="8"/>
  <c r="BI14" i="8"/>
  <c r="BJ14" i="8"/>
  <c r="BK14" i="8"/>
  <c r="BL14" i="8"/>
  <c r="BM14" i="8"/>
  <c r="BN14" i="8"/>
  <c r="BO14" i="8"/>
  <c r="BP14" i="8"/>
  <c r="BQ14" i="8"/>
  <c r="BR14" i="8"/>
  <c r="BS14" i="8"/>
  <c r="BT14" i="8"/>
  <c r="BU14" i="8"/>
  <c r="BV14" i="8"/>
  <c r="BW14" i="8"/>
  <c r="BX14" i="8"/>
  <c r="BY14" i="8"/>
  <c r="BZ14" i="8"/>
  <c r="CA14" i="8"/>
  <c r="CB14" i="8"/>
  <c r="CC14" i="8"/>
  <c r="CD14" i="8"/>
  <c r="CE14" i="8"/>
  <c r="CF14" i="8"/>
  <c r="CG14" i="8"/>
  <c r="CH14" i="8"/>
  <c r="CI14" i="8"/>
  <c r="CJ14" i="8"/>
  <c r="CK14" i="8"/>
  <c r="CL14" i="8"/>
  <c r="CM14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BK15" i="8"/>
  <c r="BL15" i="8"/>
  <c r="BM15" i="8"/>
  <c r="BN15" i="8"/>
  <c r="BO15" i="8"/>
  <c r="BP15" i="8"/>
  <c r="BQ15" i="8"/>
  <c r="BR15" i="8"/>
  <c r="BS15" i="8"/>
  <c r="BT15" i="8"/>
  <c r="BU15" i="8"/>
  <c r="BV15" i="8"/>
  <c r="BW15" i="8"/>
  <c r="BX15" i="8"/>
  <c r="BY15" i="8"/>
  <c r="BZ15" i="8"/>
  <c r="CA15" i="8"/>
  <c r="CB15" i="8"/>
  <c r="CC15" i="8"/>
  <c r="CD15" i="8"/>
  <c r="CE15" i="8"/>
  <c r="CF15" i="8"/>
  <c r="CG15" i="8"/>
  <c r="CH15" i="8"/>
  <c r="CI15" i="8"/>
  <c r="CJ15" i="8"/>
  <c r="CK15" i="8"/>
  <c r="CL15" i="8"/>
  <c r="CM15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BK16" i="8"/>
  <c r="BL16" i="8"/>
  <c r="BM16" i="8"/>
  <c r="BN16" i="8"/>
  <c r="BO16" i="8"/>
  <c r="BP16" i="8"/>
  <c r="BQ16" i="8"/>
  <c r="BR16" i="8"/>
  <c r="BS16" i="8"/>
  <c r="BT16" i="8"/>
  <c r="BU16" i="8"/>
  <c r="BV16" i="8"/>
  <c r="BW16" i="8"/>
  <c r="BX16" i="8"/>
  <c r="BY16" i="8"/>
  <c r="BZ16" i="8"/>
  <c r="CA16" i="8"/>
  <c r="CB16" i="8"/>
  <c r="CC16" i="8"/>
  <c r="CD16" i="8"/>
  <c r="CE16" i="8"/>
  <c r="CF16" i="8"/>
  <c r="CG16" i="8"/>
  <c r="CH16" i="8"/>
  <c r="CI16" i="8"/>
  <c r="CJ16" i="8"/>
  <c r="CK16" i="8"/>
  <c r="CL16" i="8"/>
  <c r="CM16" i="8"/>
  <c r="AF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E17" i="8"/>
  <c r="BF17" i="8"/>
  <c r="BG17" i="8"/>
  <c r="BH17" i="8"/>
  <c r="BI17" i="8"/>
  <c r="BJ17" i="8"/>
  <c r="BK17" i="8"/>
  <c r="BL17" i="8"/>
  <c r="BM17" i="8"/>
  <c r="BN17" i="8"/>
  <c r="BO17" i="8"/>
  <c r="BP17" i="8"/>
  <c r="BQ17" i="8"/>
  <c r="BR17" i="8"/>
  <c r="BS17" i="8"/>
  <c r="BT17" i="8"/>
  <c r="BU17" i="8"/>
  <c r="BV17" i="8"/>
  <c r="BW17" i="8"/>
  <c r="BX17" i="8"/>
  <c r="BY17" i="8"/>
  <c r="BZ17" i="8"/>
  <c r="CA17" i="8"/>
  <c r="CB17" i="8"/>
  <c r="CC17" i="8"/>
  <c r="CD17" i="8"/>
  <c r="CE17" i="8"/>
  <c r="CF17" i="8"/>
  <c r="CG17" i="8"/>
  <c r="CH17" i="8"/>
  <c r="CI17" i="8"/>
  <c r="CJ17" i="8"/>
  <c r="CK17" i="8"/>
  <c r="CL17" i="8"/>
  <c r="CM17" i="8"/>
  <c r="AF18" i="8"/>
  <c r="AG18" i="8"/>
  <c r="AH18" i="8"/>
  <c r="AI18" i="8"/>
  <c r="AJ18" i="8"/>
  <c r="AK18" i="8"/>
  <c r="AL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BN18" i="8"/>
  <c r="BO18" i="8"/>
  <c r="BP18" i="8"/>
  <c r="BQ18" i="8"/>
  <c r="BR18" i="8"/>
  <c r="BS18" i="8"/>
  <c r="BT18" i="8"/>
  <c r="BU18" i="8"/>
  <c r="BV18" i="8"/>
  <c r="BW18" i="8"/>
  <c r="BX18" i="8"/>
  <c r="BY18" i="8"/>
  <c r="BZ18" i="8"/>
  <c r="CA18" i="8"/>
  <c r="CB18" i="8"/>
  <c r="CC18" i="8"/>
  <c r="CD18" i="8"/>
  <c r="CE18" i="8"/>
  <c r="CF18" i="8"/>
  <c r="CG18" i="8"/>
  <c r="CH18" i="8"/>
  <c r="CI18" i="8"/>
  <c r="CJ18" i="8"/>
  <c r="CK18" i="8"/>
  <c r="CL18" i="8"/>
  <c r="CM18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BK19" i="8"/>
  <c r="BL19" i="8"/>
  <c r="BM19" i="8"/>
  <c r="BN19" i="8"/>
  <c r="BO19" i="8"/>
  <c r="BP19" i="8"/>
  <c r="BQ19" i="8"/>
  <c r="BR19" i="8"/>
  <c r="BS19" i="8"/>
  <c r="BT19" i="8"/>
  <c r="BU19" i="8"/>
  <c r="BV19" i="8"/>
  <c r="BW19" i="8"/>
  <c r="BX19" i="8"/>
  <c r="BY19" i="8"/>
  <c r="BZ19" i="8"/>
  <c r="CA19" i="8"/>
  <c r="CB19" i="8"/>
  <c r="CC19" i="8"/>
  <c r="CD19" i="8"/>
  <c r="CE19" i="8"/>
  <c r="CF19" i="8"/>
  <c r="CG19" i="8"/>
  <c r="CH19" i="8"/>
  <c r="CI19" i="8"/>
  <c r="CJ19" i="8"/>
  <c r="CK19" i="8"/>
  <c r="CL19" i="8"/>
  <c r="CM19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BO20" i="8"/>
  <c r="BP20" i="8"/>
  <c r="BQ20" i="8"/>
  <c r="BR20" i="8"/>
  <c r="BS20" i="8"/>
  <c r="BT20" i="8"/>
  <c r="BU20" i="8"/>
  <c r="BV20" i="8"/>
  <c r="BW20" i="8"/>
  <c r="BX20" i="8"/>
  <c r="BY20" i="8"/>
  <c r="BZ20" i="8"/>
  <c r="CA20" i="8"/>
  <c r="CB20" i="8"/>
  <c r="CC20" i="8"/>
  <c r="CD20" i="8"/>
  <c r="CE20" i="8"/>
  <c r="CF20" i="8"/>
  <c r="CG20" i="8"/>
  <c r="CH20" i="8"/>
  <c r="CI20" i="8"/>
  <c r="CJ20" i="8"/>
  <c r="CK20" i="8"/>
  <c r="CL20" i="8"/>
  <c r="CM20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BN21" i="8"/>
  <c r="BO21" i="8"/>
  <c r="BP21" i="8"/>
  <c r="BQ21" i="8"/>
  <c r="BR21" i="8"/>
  <c r="BS21" i="8"/>
  <c r="BT21" i="8"/>
  <c r="BU21" i="8"/>
  <c r="BV21" i="8"/>
  <c r="BW21" i="8"/>
  <c r="BX21" i="8"/>
  <c r="BY21" i="8"/>
  <c r="BZ21" i="8"/>
  <c r="CA21" i="8"/>
  <c r="CB21" i="8"/>
  <c r="CC21" i="8"/>
  <c r="CD21" i="8"/>
  <c r="CE21" i="8"/>
  <c r="CF21" i="8"/>
  <c r="CG21" i="8"/>
  <c r="CH21" i="8"/>
  <c r="CI21" i="8"/>
  <c r="CJ21" i="8"/>
  <c r="CK21" i="8"/>
  <c r="CL21" i="8"/>
  <c r="CM21" i="8"/>
  <c r="AF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BO22" i="8"/>
  <c r="BP22" i="8"/>
  <c r="BQ22" i="8"/>
  <c r="BR22" i="8"/>
  <c r="BS22" i="8"/>
  <c r="BT22" i="8"/>
  <c r="BU22" i="8"/>
  <c r="BV22" i="8"/>
  <c r="BW22" i="8"/>
  <c r="BX22" i="8"/>
  <c r="BY22" i="8"/>
  <c r="BZ22" i="8"/>
  <c r="CA22" i="8"/>
  <c r="CB22" i="8"/>
  <c r="CC22" i="8"/>
  <c r="CD22" i="8"/>
  <c r="CE22" i="8"/>
  <c r="CF22" i="8"/>
  <c r="CG22" i="8"/>
  <c r="CH22" i="8"/>
  <c r="CI22" i="8"/>
  <c r="CJ22" i="8"/>
  <c r="CK22" i="8"/>
  <c r="CL22" i="8"/>
  <c r="CM22" i="8"/>
  <c r="AF23" i="8"/>
  <c r="AG23" i="8"/>
  <c r="AH23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E23" i="8"/>
  <c r="BF23" i="8"/>
  <c r="BG23" i="8"/>
  <c r="BH23" i="8"/>
  <c r="BI23" i="8"/>
  <c r="BJ23" i="8"/>
  <c r="BK23" i="8"/>
  <c r="BL23" i="8"/>
  <c r="BM23" i="8"/>
  <c r="BN23" i="8"/>
  <c r="BO23" i="8"/>
  <c r="BP23" i="8"/>
  <c r="BQ23" i="8"/>
  <c r="BR23" i="8"/>
  <c r="BS23" i="8"/>
  <c r="BT23" i="8"/>
  <c r="BU23" i="8"/>
  <c r="BV23" i="8"/>
  <c r="BW23" i="8"/>
  <c r="BX23" i="8"/>
  <c r="BY23" i="8"/>
  <c r="BZ23" i="8"/>
  <c r="CA23" i="8"/>
  <c r="CB23" i="8"/>
  <c r="CC23" i="8"/>
  <c r="CD23" i="8"/>
  <c r="CE23" i="8"/>
  <c r="CF23" i="8"/>
  <c r="CG23" i="8"/>
  <c r="CH23" i="8"/>
  <c r="CI23" i="8"/>
  <c r="CJ23" i="8"/>
  <c r="CK23" i="8"/>
  <c r="CL23" i="8"/>
  <c r="CM23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BN24" i="8"/>
  <c r="BO24" i="8"/>
  <c r="BP24" i="8"/>
  <c r="BQ24" i="8"/>
  <c r="BR24" i="8"/>
  <c r="BS24" i="8"/>
  <c r="BT24" i="8"/>
  <c r="BU24" i="8"/>
  <c r="BV24" i="8"/>
  <c r="BW24" i="8"/>
  <c r="BX24" i="8"/>
  <c r="BY24" i="8"/>
  <c r="BZ24" i="8"/>
  <c r="CA24" i="8"/>
  <c r="CB24" i="8"/>
  <c r="CC24" i="8"/>
  <c r="CD24" i="8"/>
  <c r="CE24" i="8"/>
  <c r="CF24" i="8"/>
  <c r="CG24" i="8"/>
  <c r="CH24" i="8"/>
  <c r="CI24" i="8"/>
  <c r="CJ24" i="8"/>
  <c r="CK24" i="8"/>
  <c r="CL24" i="8"/>
  <c r="CM24" i="8"/>
  <c r="AF25" i="8"/>
  <c r="AG25" i="8"/>
  <c r="AH25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E25" i="8"/>
  <c r="BF25" i="8"/>
  <c r="BG25" i="8"/>
  <c r="BH25" i="8"/>
  <c r="BI25" i="8"/>
  <c r="BJ25" i="8"/>
  <c r="BK25" i="8"/>
  <c r="BL25" i="8"/>
  <c r="BM25" i="8"/>
  <c r="BN25" i="8"/>
  <c r="BO25" i="8"/>
  <c r="BP25" i="8"/>
  <c r="BQ25" i="8"/>
  <c r="BR25" i="8"/>
  <c r="BS25" i="8"/>
  <c r="BT25" i="8"/>
  <c r="BU25" i="8"/>
  <c r="BV25" i="8"/>
  <c r="BW25" i="8"/>
  <c r="BX25" i="8"/>
  <c r="BY25" i="8"/>
  <c r="BZ25" i="8"/>
  <c r="CA25" i="8"/>
  <c r="CB25" i="8"/>
  <c r="CC25" i="8"/>
  <c r="CD25" i="8"/>
  <c r="CE25" i="8"/>
  <c r="CF25" i="8"/>
  <c r="CG25" i="8"/>
  <c r="CH25" i="8"/>
  <c r="CI25" i="8"/>
  <c r="CJ25" i="8"/>
  <c r="CK25" i="8"/>
  <c r="CL25" i="8"/>
  <c r="CM25" i="8"/>
  <c r="AF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BO26" i="8"/>
  <c r="BP26" i="8"/>
  <c r="BQ26" i="8"/>
  <c r="BR26" i="8"/>
  <c r="BS26" i="8"/>
  <c r="BT26" i="8"/>
  <c r="BU26" i="8"/>
  <c r="BV26" i="8"/>
  <c r="BW26" i="8"/>
  <c r="BX26" i="8"/>
  <c r="BY26" i="8"/>
  <c r="BZ26" i="8"/>
  <c r="CA26" i="8"/>
  <c r="CB26" i="8"/>
  <c r="CC26" i="8"/>
  <c r="CD26" i="8"/>
  <c r="CE26" i="8"/>
  <c r="CF26" i="8"/>
  <c r="CG26" i="8"/>
  <c r="CH26" i="8"/>
  <c r="CI26" i="8"/>
  <c r="CJ26" i="8"/>
  <c r="CK26" i="8"/>
  <c r="CL26" i="8"/>
  <c r="CM26" i="8"/>
  <c r="AF27" i="8"/>
  <c r="AG27" i="8"/>
  <c r="AH27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E27" i="8"/>
  <c r="BF27" i="8"/>
  <c r="BG27" i="8"/>
  <c r="BH27" i="8"/>
  <c r="BI27" i="8"/>
  <c r="BJ27" i="8"/>
  <c r="BK27" i="8"/>
  <c r="BL27" i="8"/>
  <c r="BM27" i="8"/>
  <c r="BN27" i="8"/>
  <c r="BO27" i="8"/>
  <c r="BP27" i="8"/>
  <c r="BQ27" i="8"/>
  <c r="BR27" i="8"/>
  <c r="BS27" i="8"/>
  <c r="BT27" i="8"/>
  <c r="BU27" i="8"/>
  <c r="BV27" i="8"/>
  <c r="BW27" i="8"/>
  <c r="BX27" i="8"/>
  <c r="BY27" i="8"/>
  <c r="BZ27" i="8"/>
  <c r="CA27" i="8"/>
  <c r="CB27" i="8"/>
  <c r="CC27" i="8"/>
  <c r="CD27" i="8"/>
  <c r="CE27" i="8"/>
  <c r="CF27" i="8"/>
  <c r="CG27" i="8"/>
  <c r="CH27" i="8"/>
  <c r="CI27" i="8"/>
  <c r="CJ27" i="8"/>
  <c r="CK27" i="8"/>
  <c r="CL27" i="8"/>
  <c r="CM27" i="8"/>
  <c r="AF28" i="8"/>
  <c r="AG28" i="8"/>
  <c r="AH28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BN28" i="8"/>
  <c r="BO28" i="8"/>
  <c r="BP28" i="8"/>
  <c r="BQ28" i="8"/>
  <c r="BR28" i="8"/>
  <c r="BS28" i="8"/>
  <c r="BT28" i="8"/>
  <c r="BU28" i="8"/>
  <c r="BV28" i="8"/>
  <c r="BW28" i="8"/>
  <c r="BX28" i="8"/>
  <c r="BY28" i="8"/>
  <c r="BZ28" i="8"/>
  <c r="CA28" i="8"/>
  <c r="CB28" i="8"/>
  <c r="CC28" i="8"/>
  <c r="CD28" i="8"/>
  <c r="CE28" i="8"/>
  <c r="CF28" i="8"/>
  <c r="CG28" i="8"/>
  <c r="CH28" i="8"/>
  <c r="CI28" i="8"/>
  <c r="CJ28" i="8"/>
  <c r="CK28" i="8"/>
  <c r="CL28" i="8"/>
  <c r="CM28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BK29" i="8"/>
  <c r="BL29" i="8"/>
  <c r="BM29" i="8"/>
  <c r="BN29" i="8"/>
  <c r="BO29" i="8"/>
  <c r="BP29" i="8"/>
  <c r="BQ29" i="8"/>
  <c r="BR29" i="8"/>
  <c r="BS29" i="8"/>
  <c r="BT29" i="8"/>
  <c r="BU29" i="8"/>
  <c r="BV29" i="8"/>
  <c r="BW29" i="8"/>
  <c r="BX29" i="8"/>
  <c r="BY29" i="8"/>
  <c r="BZ29" i="8"/>
  <c r="CA29" i="8"/>
  <c r="CB29" i="8"/>
  <c r="CC29" i="8"/>
  <c r="CD29" i="8"/>
  <c r="CE29" i="8"/>
  <c r="CF29" i="8"/>
  <c r="CG29" i="8"/>
  <c r="CH29" i="8"/>
  <c r="CI29" i="8"/>
  <c r="CJ29" i="8"/>
  <c r="CK29" i="8"/>
  <c r="CL29" i="8"/>
  <c r="CM29" i="8"/>
  <c r="AF30" i="8"/>
  <c r="AG30" i="8"/>
  <c r="AH30" i="8"/>
  <c r="AI30" i="8"/>
  <c r="AJ30" i="8"/>
  <c r="AK30" i="8"/>
  <c r="AL30" i="8"/>
  <c r="AM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BO30" i="8"/>
  <c r="BP30" i="8"/>
  <c r="BQ30" i="8"/>
  <c r="BR30" i="8"/>
  <c r="BS30" i="8"/>
  <c r="BT30" i="8"/>
  <c r="BU30" i="8"/>
  <c r="BV30" i="8"/>
  <c r="BW30" i="8"/>
  <c r="BX30" i="8"/>
  <c r="BY30" i="8"/>
  <c r="BZ30" i="8"/>
  <c r="CA30" i="8"/>
  <c r="CB30" i="8"/>
  <c r="CC30" i="8"/>
  <c r="CD30" i="8"/>
  <c r="CE30" i="8"/>
  <c r="CF30" i="8"/>
  <c r="CG30" i="8"/>
  <c r="CH30" i="8"/>
  <c r="CI30" i="8"/>
  <c r="CJ30" i="8"/>
  <c r="CK30" i="8"/>
  <c r="CL30" i="8"/>
  <c r="CM30" i="8"/>
  <c r="AF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BK31" i="8"/>
  <c r="BL31" i="8"/>
  <c r="BM31" i="8"/>
  <c r="BN31" i="8"/>
  <c r="BO31" i="8"/>
  <c r="BP31" i="8"/>
  <c r="BQ31" i="8"/>
  <c r="BR31" i="8"/>
  <c r="BS31" i="8"/>
  <c r="BT31" i="8"/>
  <c r="BU31" i="8"/>
  <c r="BV31" i="8"/>
  <c r="BW31" i="8"/>
  <c r="BX31" i="8"/>
  <c r="BY31" i="8"/>
  <c r="BZ31" i="8"/>
  <c r="CA31" i="8"/>
  <c r="CB31" i="8"/>
  <c r="CC31" i="8"/>
  <c r="CD31" i="8"/>
  <c r="CE31" i="8"/>
  <c r="CF31" i="8"/>
  <c r="CG31" i="8"/>
  <c r="CH31" i="8"/>
  <c r="CI31" i="8"/>
  <c r="CJ31" i="8"/>
  <c r="CK31" i="8"/>
  <c r="CL31" i="8"/>
  <c r="CM31" i="8"/>
  <c r="AF32" i="8"/>
  <c r="AG32" i="8"/>
  <c r="AH32" i="8"/>
  <c r="AI32" i="8"/>
  <c r="AJ32" i="8"/>
  <c r="AK32" i="8"/>
  <c r="AL32" i="8"/>
  <c r="AM32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BB32" i="8"/>
  <c r="BC32" i="8"/>
  <c r="BD32" i="8"/>
  <c r="BE32" i="8"/>
  <c r="BF32" i="8"/>
  <c r="BG32" i="8"/>
  <c r="BH32" i="8"/>
  <c r="BI32" i="8"/>
  <c r="BJ32" i="8"/>
  <c r="BK32" i="8"/>
  <c r="BL32" i="8"/>
  <c r="BM32" i="8"/>
  <c r="BN32" i="8"/>
  <c r="BO32" i="8"/>
  <c r="BP32" i="8"/>
  <c r="BQ32" i="8"/>
  <c r="BR32" i="8"/>
  <c r="BS32" i="8"/>
  <c r="BT32" i="8"/>
  <c r="BU32" i="8"/>
  <c r="BV32" i="8"/>
  <c r="BW32" i="8"/>
  <c r="BX32" i="8"/>
  <c r="BY32" i="8"/>
  <c r="BZ32" i="8"/>
  <c r="CA32" i="8"/>
  <c r="CB32" i="8"/>
  <c r="CC32" i="8"/>
  <c r="CD32" i="8"/>
  <c r="CE32" i="8"/>
  <c r="CF32" i="8"/>
  <c r="CG32" i="8"/>
  <c r="CH32" i="8"/>
  <c r="CI32" i="8"/>
  <c r="CJ32" i="8"/>
  <c r="CK32" i="8"/>
  <c r="CL32" i="8"/>
  <c r="CM32" i="8"/>
  <c r="AF33" i="8"/>
  <c r="AG33" i="8"/>
  <c r="AH33" i="8"/>
  <c r="AI33" i="8"/>
  <c r="AJ33" i="8"/>
  <c r="AK33" i="8"/>
  <c r="AL33" i="8"/>
  <c r="AM33" i="8"/>
  <c r="AN33" i="8"/>
  <c r="AO33" i="8"/>
  <c r="AP33" i="8"/>
  <c r="AQ33" i="8"/>
  <c r="AR33" i="8"/>
  <c r="AS33" i="8"/>
  <c r="AT33" i="8"/>
  <c r="AU33" i="8"/>
  <c r="AV33" i="8"/>
  <c r="AW33" i="8"/>
  <c r="AX33" i="8"/>
  <c r="AY33" i="8"/>
  <c r="AZ33" i="8"/>
  <c r="BA33" i="8"/>
  <c r="BB33" i="8"/>
  <c r="BC33" i="8"/>
  <c r="BD33" i="8"/>
  <c r="BE33" i="8"/>
  <c r="BF33" i="8"/>
  <c r="BG33" i="8"/>
  <c r="BH33" i="8"/>
  <c r="BI33" i="8"/>
  <c r="BJ33" i="8"/>
  <c r="BK33" i="8"/>
  <c r="BL33" i="8"/>
  <c r="BM33" i="8"/>
  <c r="BN33" i="8"/>
  <c r="BO33" i="8"/>
  <c r="BP33" i="8"/>
  <c r="BQ33" i="8"/>
  <c r="BR33" i="8"/>
  <c r="BS33" i="8"/>
  <c r="BT33" i="8"/>
  <c r="BU33" i="8"/>
  <c r="BV33" i="8"/>
  <c r="BW33" i="8"/>
  <c r="BX33" i="8"/>
  <c r="BY33" i="8"/>
  <c r="BZ33" i="8"/>
  <c r="CA33" i="8"/>
  <c r="CB33" i="8"/>
  <c r="CC33" i="8"/>
  <c r="CD33" i="8"/>
  <c r="CE33" i="8"/>
  <c r="CF33" i="8"/>
  <c r="CG33" i="8"/>
  <c r="CH33" i="8"/>
  <c r="CI33" i="8"/>
  <c r="CJ33" i="8"/>
  <c r="CK33" i="8"/>
  <c r="CL33" i="8"/>
  <c r="CM33" i="8"/>
  <c r="AF34" i="8"/>
  <c r="AG34" i="8"/>
  <c r="AH34" i="8"/>
  <c r="AI34" i="8"/>
  <c r="AJ34" i="8"/>
  <c r="AK34" i="8"/>
  <c r="AL34" i="8"/>
  <c r="AM34" i="8"/>
  <c r="AN34" i="8"/>
  <c r="AO34" i="8"/>
  <c r="AP34" i="8"/>
  <c r="AQ34" i="8"/>
  <c r="AR34" i="8"/>
  <c r="AS34" i="8"/>
  <c r="AT34" i="8"/>
  <c r="AU34" i="8"/>
  <c r="AV34" i="8"/>
  <c r="AW34" i="8"/>
  <c r="AX34" i="8"/>
  <c r="AY34" i="8"/>
  <c r="AZ34" i="8"/>
  <c r="BA34" i="8"/>
  <c r="BB34" i="8"/>
  <c r="BC34" i="8"/>
  <c r="BD34" i="8"/>
  <c r="BE34" i="8"/>
  <c r="BF34" i="8"/>
  <c r="BG34" i="8"/>
  <c r="BH34" i="8"/>
  <c r="BI34" i="8"/>
  <c r="BJ34" i="8"/>
  <c r="BK34" i="8"/>
  <c r="BL34" i="8"/>
  <c r="BM34" i="8"/>
  <c r="BN34" i="8"/>
  <c r="BO34" i="8"/>
  <c r="BP34" i="8"/>
  <c r="BQ34" i="8"/>
  <c r="BR34" i="8"/>
  <c r="BS34" i="8"/>
  <c r="BT34" i="8"/>
  <c r="BU34" i="8"/>
  <c r="BV34" i="8"/>
  <c r="BW34" i="8"/>
  <c r="BX34" i="8"/>
  <c r="BY34" i="8"/>
  <c r="BZ34" i="8"/>
  <c r="CA34" i="8"/>
  <c r="CB34" i="8"/>
  <c r="CC34" i="8"/>
  <c r="CD34" i="8"/>
  <c r="CE34" i="8"/>
  <c r="CF34" i="8"/>
  <c r="CG34" i="8"/>
  <c r="CH34" i="8"/>
  <c r="CI34" i="8"/>
  <c r="CJ34" i="8"/>
  <c r="CK34" i="8"/>
  <c r="CL34" i="8"/>
  <c r="CM34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BF36" i="8"/>
  <c r="BG36" i="8"/>
  <c r="BH36" i="8"/>
  <c r="BI36" i="8"/>
  <c r="BJ36" i="8"/>
  <c r="BK36" i="8"/>
  <c r="BL36" i="8"/>
  <c r="BM36" i="8"/>
  <c r="BN36" i="8"/>
  <c r="BO36" i="8"/>
  <c r="BP36" i="8"/>
  <c r="BQ36" i="8"/>
  <c r="BR36" i="8"/>
  <c r="BS36" i="8"/>
  <c r="BT36" i="8"/>
  <c r="BU36" i="8"/>
  <c r="BV36" i="8"/>
  <c r="BW36" i="8"/>
  <c r="BX36" i="8"/>
  <c r="BY36" i="8"/>
  <c r="BZ36" i="8"/>
  <c r="CA36" i="8"/>
  <c r="CB36" i="8"/>
  <c r="CC36" i="8"/>
  <c r="CD36" i="8"/>
  <c r="CE36" i="8"/>
  <c r="CF36" i="8"/>
  <c r="CG36" i="8"/>
  <c r="CH36" i="8"/>
  <c r="CI36" i="8"/>
  <c r="CJ36" i="8"/>
  <c r="CK36" i="8"/>
  <c r="CL36" i="8"/>
  <c r="CM36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BN38" i="8"/>
  <c r="BO38" i="8"/>
  <c r="BP38" i="8"/>
  <c r="BQ38" i="8"/>
  <c r="BR38" i="8"/>
  <c r="BS38" i="8"/>
  <c r="BT38" i="8"/>
  <c r="BU38" i="8"/>
  <c r="BV38" i="8"/>
  <c r="BW38" i="8"/>
  <c r="BX38" i="8"/>
  <c r="BY38" i="8"/>
  <c r="BZ38" i="8"/>
  <c r="CA38" i="8"/>
  <c r="CB38" i="8"/>
  <c r="CC38" i="8"/>
  <c r="CD38" i="8"/>
  <c r="CE38" i="8"/>
  <c r="CF38" i="8"/>
  <c r="CG38" i="8"/>
  <c r="CH38" i="8"/>
  <c r="CI38" i="8"/>
  <c r="CJ38" i="8"/>
  <c r="CK38" i="8"/>
  <c r="CL38" i="8"/>
  <c r="CM38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BN39" i="8"/>
  <c r="BO39" i="8"/>
  <c r="BP39" i="8"/>
  <c r="BQ39" i="8"/>
  <c r="BR39" i="8"/>
  <c r="BS39" i="8"/>
  <c r="BT39" i="8"/>
  <c r="BU39" i="8"/>
  <c r="BV39" i="8"/>
  <c r="BW39" i="8"/>
  <c r="BX39" i="8"/>
  <c r="BY39" i="8"/>
  <c r="BZ39" i="8"/>
  <c r="CA39" i="8"/>
  <c r="CB39" i="8"/>
  <c r="CC39" i="8"/>
  <c r="CD39" i="8"/>
  <c r="CE39" i="8"/>
  <c r="CF39" i="8"/>
  <c r="CG39" i="8"/>
  <c r="CH39" i="8"/>
  <c r="CI39" i="8"/>
  <c r="CJ39" i="8"/>
  <c r="CK39" i="8"/>
  <c r="CL39" i="8"/>
  <c r="CM39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BN40" i="8"/>
  <c r="BO40" i="8"/>
  <c r="BP40" i="8"/>
  <c r="BQ40" i="8"/>
  <c r="BR40" i="8"/>
  <c r="BS40" i="8"/>
  <c r="BT40" i="8"/>
  <c r="BU40" i="8"/>
  <c r="BV40" i="8"/>
  <c r="BW40" i="8"/>
  <c r="BX40" i="8"/>
  <c r="BY40" i="8"/>
  <c r="BZ40" i="8"/>
  <c r="CA40" i="8"/>
  <c r="CB40" i="8"/>
  <c r="CC40" i="8"/>
  <c r="CD40" i="8"/>
  <c r="CE40" i="8"/>
  <c r="CF40" i="8"/>
  <c r="CG40" i="8"/>
  <c r="CH40" i="8"/>
  <c r="CI40" i="8"/>
  <c r="CJ40" i="8"/>
  <c r="CK40" i="8"/>
  <c r="CL40" i="8"/>
  <c r="CM40" i="8"/>
  <c r="AF41" i="8"/>
  <c r="AG41" i="8"/>
  <c r="AH41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BI41" i="8"/>
  <c r="BJ41" i="8"/>
  <c r="BK41" i="8"/>
  <c r="BL41" i="8"/>
  <c r="BM41" i="8"/>
  <c r="BN41" i="8"/>
  <c r="BO41" i="8"/>
  <c r="BP41" i="8"/>
  <c r="BQ41" i="8"/>
  <c r="BR41" i="8"/>
  <c r="BS41" i="8"/>
  <c r="BT41" i="8"/>
  <c r="BU41" i="8"/>
  <c r="BV41" i="8"/>
  <c r="BW41" i="8"/>
  <c r="BX41" i="8"/>
  <c r="BY41" i="8"/>
  <c r="BZ41" i="8"/>
  <c r="CA41" i="8"/>
  <c r="CB41" i="8"/>
  <c r="CC41" i="8"/>
  <c r="CD41" i="8"/>
  <c r="CE41" i="8"/>
  <c r="CF41" i="8"/>
  <c r="CG41" i="8"/>
  <c r="CH41" i="8"/>
  <c r="CI41" i="8"/>
  <c r="CJ41" i="8"/>
  <c r="CK41" i="8"/>
  <c r="CL41" i="8"/>
  <c r="CM41" i="8"/>
  <c r="AF42" i="8"/>
  <c r="AG42" i="8"/>
  <c r="AH42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BN42" i="8"/>
  <c r="BO42" i="8"/>
  <c r="BP42" i="8"/>
  <c r="BQ42" i="8"/>
  <c r="BR42" i="8"/>
  <c r="BS42" i="8"/>
  <c r="BT42" i="8"/>
  <c r="BU42" i="8"/>
  <c r="BV42" i="8"/>
  <c r="BW42" i="8"/>
  <c r="BX42" i="8"/>
  <c r="BY42" i="8"/>
  <c r="BZ42" i="8"/>
  <c r="CA42" i="8"/>
  <c r="CB42" i="8"/>
  <c r="CC42" i="8"/>
  <c r="CD42" i="8"/>
  <c r="CE42" i="8"/>
  <c r="CF42" i="8"/>
  <c r="CG42" i="8"/>
  <c r="CH42" i="8"/>
  <c r="CI42" i="8"/>
  <c r="CJ42" i="8"/>
  <c r="CK42" i="8"/>
  <c r="CL42" i="8"/>
  <c r="CM42" i="8"/>
  <c r="AF43" i="8"/>
  <c r="AG43" i="8"/>
  <c r="AH43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BE43" i="8"/>
  <c r="BF43" i="8"/>
  <c r="BG43" i="8"/>
  <c r="BH43" i="8"/>
  <c r="BI43" i="8"/>
  <c r="BJ43" i="8"/>
  <c r="BK43" i="8"/>
  <c r="BL43" i="8"/>
  <c r="BM43" i="8"/>
  <c r="BN43" i="8"/>
  <c r="BO43" i="8"/>
  <c r="BP43" i="8"/>
  <c r="BQ43" i="8"/>
  <c r="BR43" i="8"/>
  <c r="BS43" i="8"/>
  <c r="BT43" i="8"/>
  <c r="BU43" i="8"/>
  <c r="BV43" i="8"/>
  <c r="BW43" i="8"/>
  <c r="BX43" i="8"/>
  <c r="BY43" i="8"/>
  <c r="BZ43" i="8"/>
  <c r="CA43" i="8"/>
  <c r="CB43" i="8"/>
  <c r="CC43" i="8"/>
  <c r="CD43" i="8"/>
  <c r="CE43" i="8"/>
  <c r="CF43" i="8"/>
  <c r="CG43" i="8"/>
  <c r="CH43" i="8"/>
  <c r="CI43" i="8"/>
  <c r="CJ43" i="8"/>
  <c r="CK43" i="8"/>
  <c r="CL43" i="8"/>
  <c r="CM43" i="8"/>
  <c r="AF44" i="8"/>
  <c r="AG44" i="8"/>
  <c r="AH44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BF44" i="8"/>
  <c r="BG44" i="8"/>
  <c r="BH44" i="8"/>
  <c r="BI44" i="8"/>
  <c r="BJ44" i="8"/>
  <c r="BK44" i="8"/>
  <c r="BL44" i="8"/>
  <c r="BM44" i="8"/>
  <c r="BN44" i="8"/>
  <c r="BO44" i="8"/>
  <c r="BP44" i="8"/>
  <c r="BQ44" i="8"/>
  <c r="BR44" i="8"/>
  <c r="BS44" i="8"/>
  <c r="BT44" i="8"/>
  <c r="BU44" i="8"/>
  <c r="BV44" i="8"/>
  <c r="BW44" i="8"/>
  <c r="BX44" i="8"/>
  <c r="BY44" i="8"/>
  <c r="BZ44" i="8"/>
  <c r="CA44" i="8"/>
  <c r="CB44" i="8"/>
  <c r="CC44" i="8"/>
  <c r="CD44" i="8"/>
  <c r="CE44" i="8"/>
  <c r="CF44" i="8"/>
  <c r="CG44" i="8"/>
  <c r="CH44" i="8"/>
  <c r="CI44" i="8"/>
  <c r="CJ44" i="8"/>
  <c r="CK44" i="8"/>
  <c r="CL44" i="8"/>
  <c r="CM44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BK45" i="8"/>
  <c r="BL45" i="8"/>
  <c r="BM45" i="8"/>
  <c r="BN45" i="8"/>
  <c r="BO45" i="8"/>
  <c r="BP45" i="8"/>
  <c r="BQ45" i="8"/>
  <c r="BR45" i="8"/>
  <c r="BS45" i="8"/>
  <c r="BT45" i="8"/>
  <c r="BU45" i="8"/>
  <c r="BV45" i="8"/>
  <c r="BW45" i="8"/>
  <c r="BX45" i="8"/>
  <c r="BY45" i="8"/>
  <c r="BZ45" i="8"/>
  <c r="CA45" i="8"/>
  <c r="CB45" i="8"/>
  <c r="CC45" i="8"/>
  <c r="CD45" i="8"/>
  <c r="CE45" i="8"/>
  <c r="CF45" i="8"/>
  <c r="CG45" i="8"/>
  <c r="CH45" i="8"/>
  <c r="CI45" i="8"/>
  <c r="CJ45" i="8"/>
  <c r="CK45" i="8"/>
  <c r="CL45" i="8"/>
  <c r="CM45" i="8"/>
  <c r="AF46" i="8"/>
  <c r="AG46" i="8"/>
  <c r="AH46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BN46" i="8"/>
  <c r="BO46" i="8"/>
  <c r="BP46" i="8"/>
  <c r="BQ46" i="8"/>
  <c r="BR46" i="8"/>
  <c r="BS46" i="8"/>
  <c r="BT46" i="8"/>
  <c r="BU46" i="8"/>
  <c r="BV46" i="8"/>
  <c r="BW46" i="8"/>
  <c r="BX46" i="8"/>
  <c r="BY46" i="8"/>
  <c r="BZ46" i="8"/>
  <c r="CA46" i="8"/>
  <c r="CB46" i="8"/>
  <c r="CC46" i="8"/>
  <c r="CD46" i="8"/>
  <c r="CE46" i="8"/>
  <c r="CF46" i="8"/>
  <c r="CG46" i="8"/>
  <c r="CH46" i="8"/>
  <c r="CI46" i="8"/>
  <c r="CJ46" i="8"/>
  <c r="CK46" i="8"/>
  <c r="CL46" i="8"/>
  <c r="CM46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BK47" i="8"/>
  <c r="BL47" i="8"/>
  <c r="BM47" i="8"/>
  <c r="BN47" i="8"/>
  <c r="BO47" i="8"/>
  <c r="BP47" i="8"/>
  <c r="BQ47" i="8"/>
  <c r="BR47" i="8"/>
  <c r="BS47" i="8"/>
  <c r="BT47" i="8"/>
  <c r="BU47" i="8"/>
  <c r="BV47" i="8"/>
  <c r="BW47" i="8"/>
  <c r="BX47" i="8"/>
  <c r="BY47" i="8"/>
  <c r="BZ47" i="8"/>
  <c r="CA47" i="8"/>
  <c r="CB47" i="8"/>
  <c r="CC47" i="8"/>
  <c r="CD47" i="8"/>
  <c r="CE47" i="8"/>
  <c r="CF47" i="8"/>
  <c r="CG47" i="8"/>
  <c r="CH47" i="8"/>
  <c r="CI47" i="8"/>
  <c r="CJ47" i="8"/>
  <c r="CK47" i="8"/>
  <c r="CL47" i="8"/>
  <c r="CM47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BK48" i="8"/>
  <c r="BL48" i="8"/>
  <c r="BM48" i="8"/>
  <c r="BN48" i="8"/>
  <c r="BO48" i="8"/>
  <c r="BP48" i="8"/>
  <c r="BQ48" i="8"/>
  <c r="BR48" i="8"/>
  <c r="BS48" i="8"/>
  <c r="BT48" i="8"/>
  <c r="BU48" i="8"/>
  <c r="BV48" i="8"/>
  <c r="BW48" i="8"/>
  <c r="BX48" i="8"/>
  <c r="BY48" i="8"/>
  <c r="BZ48" i="8"/>
  <c r="CA48" i="8"/>
  <c r="CB48" i="8"/>
  <c r="CC48" i="8"/>
  <c r="CD48" i="8"/>
  <c r="CE48" i="8"/>
  <c r="CF48" i="8"/>
  <c r="CG48" i="8"/>
  <c r="CH48" i="8"/>
  <c r="CI48" i="8"/>
  <c r="CJ48" i="8"/>
  <c r="CK48" i="8"/>
  <c r="CL48" i="8"/>
  <c r="CM48" i="8"/>
  <c r="AF49" i="8"/>
  <c r="AG49" i="8"/>
  <c r="AH49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BK49" i="8"/>
  <c r="BL49" i="8"/>
  <c r="BM49" i="8"/>
  <c r="BN49" i="8"/>
  <c r="BO49" i="8"/>
  <c r="BP49" i="8"/>
  <c r="BQ49" i="8"/>
  <c r="BR49" i="8"/>
  <c r="BS49" i="8"/>
  <c r="BT49" i="8"/>
  <c r="BU49" i="8"/>
  <c r="BV49" i="8"/>
  <c r="BW49" i="8"/>
  <c r="BX49" i="8"/>
  <c r="BY49" i="8"/>
  <c r="BZ49" i="8"/>
  <c r="CA49" i="8"/>
  <c r="CB49" i="8"/>
  <c r="CC49" i="8"/>
  <c r="CD49" i="8"/>
  <c r="CE49" i="8"/>
  <c r="CF49" i="8"/>
  <c r="CG49" i="8"/>
  <c r="CH49" i="8"/>
  <c r="CI49" i="8"/>
  <c r="CJ49" i="8"/>
  <c r="CK49" i="8"/>
  <c r="CL49" i="8"/>
  <c r="CM49" i="8"/>
  <c r="AF50" i="8"/>
  <c r="AG50" i="8"/>
  <c r="AH50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BN50" i="8"/>
  <c r="BO50" i="8"/>
  <c r="BP50" i="8"/>
  <c r="BQ50" i="8"/>
  <c r="BR50" i="8"/>
  <c r="BS50" i="8"/>
  <c r="BT50" i="8"/>
  <c r="BU50" i="8"/>
  <c r="BV50" i="8"/>
  <c r="BW50" i="8"/>
  <c r="BX50" i="8"/>
  <c r="BY50" i="8"/>
  <c r="BZ50" i="8"/>
  <c r="CA50" i="8"/>
  <c r="CB50" i="8"/>
  <c r="CC50" i="8"/>
  <c r="CD50" i="8"/>
  <c r="CE50" i="8"/>
  <c r="CF50" i="8"/>
  <c r="CG50" i="8"/>
  <c r="CH50" i="8"/>
  <c r="CI50" i="8"/>
  <c r="CJ50" i="8"/>
  <c r="CK50" i="8"/>
  <c r="CL50" i="8"/>
  <c r="CM50" i="8"/>
  <c r="AF51" i="8"/>
  <c r="AG51" i="8"/>
  <c r="AH51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BI51" i="8"/>
  <c r="BJ51" i="8"/>
  <c r="BK51" i="8"/>
  <c r="BL51" i="8"/>
  <c r="BM51" i="8"/>
  <c r="BN51" i="8"/>
  <c r="BO51" i="8"/>
  <c r="BP51" i="8"/>
  <c r="BQ51" i="8"/>
  <c r="BR51" i="8"/>
  <c r="BS51" i="8"/>
  <c r="BT51" i="8"/>
  <c r="BU51" i="8"/>
  <c r="BV51" i="8"/>
  <c r="BW51" i="8"/>
  <c r="BX51" i="8"/>
  <c r="BY51" i="8"/>
  <c r="BZ51" i="8"/>
  <c r="CA51" i="8"/>
  <c r="CB51" i="8"/>
  <c r="CC51" i="8"/>
  <c r="CD51" i="8"/>
  <c r="CE51" i="8"/>
  <c r="CF51" i="8"/>
  <c r="CG51" i="8"/>
  <c r="CH51" i="8"/>
  <c r="CI51" i="8"/>
  <c r="CJ51" i="8"/>
  <c r="CK51" i="8"/>
  <c r="CL51" i="8"/>
  <c r="CM51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BK52" i="8"/>
  <c r="BL52" i="8"/>
  <c r="BM52" i="8"/>
  <c r="BN52" i="8"/>
  <c r="BO52" i="8"/>
  <c r="BP52" i="8"/>
  <c r="BQ52" i="8"/>
  <c r="BR52" i="8"/>
  <c r="BS52" i="8"/>
  <c r="BT52" i="8"/>
  <c r="BU52" i="8"/>
  <c r="BV52" i="8"/>
  <c r="BW52" i="8"/>
  <c r="BX52" i="8"/>
  <c r="BY52" i="8"/>
  <c r="BZ52" i="8"/>
  <c r="CA52" i="8"/>
  <c r="CB52" i="8"/>
  <c r="CC52" i="8"/>
  <c r="CD52" i="8"/>
  <c r="CE52" i="8"/>
  <c r="CF52" i="8"/>
  <c r="CG52" i="8"/>
  <c r="CH52" i="8"/>
  <c r="CI52" i="8"/>
  <c r="CJ52" i="8"/>
  <c r="CK52" i="8"/>
  <c r="CL52" i="8"/>
  <c r="CM52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BK53" i="8"/>
  <c r="BL53" i="8"/>
  <c r="BM53" i="8"/>
  <c r="BN53" i="8"/>
  <c r="BO53" i="8"/>
  <c r="BP53" i="8"/>
  <c r="BQ53" i="8"/>
  <c r="BR53" i="8"/>
  <c r="BS53" i="8"/>
  <c r="BT53" i="8"/>
  <c r="BU53" i="8"/>
  <c r="BV53" i="8"/>
  <c r="BW53" i="8"/>
  <c r="BX53" i="8"/>
  <c r="BY53" i="8"/>
  <c r="BZ53" i="8"/>
  <c r="CA53" i="8"/>
  <c r="CB53" i="8"/>
  <c r="CC53" i="8"/>
  <c r="CD53" i="8"/>
  <c r="CE53" i="8"/>
  <c r="CF53" i="8"/>
  <c r="CG53" i="8"/>
  <c r="CH53" i="8"/>
  <c r="CI53" i="8"/>
  <c r="CJ53" i="8"/>
  <c r="CK53" i="8"/>
  <c r="CL53" i="8"/>
  <c r="CM53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BN54" i="8"/>
  <c r="BO54" i="8"/>
  <c r="BP54" i="8"/>
  <c r="BQ54" i="8"/>
  <c r="BR54" i="8"/>
  <c r="BS54" i="8"/>
  <c r="BT54" i="8"/>
  <c r="BU54" i="8"/>
  <c r="BV54" i="8"/>
  <c r="BW54" i="8"/>
  <c r="BX54" i="8"/>
  <c r="BY54" i="8"/>
  <c r="BZ54" i="8"/>
  <c r="CA54" i="8"/>
  <c r="CB54" i="8"/>
  <c r="CC54" i="8"/>
  <c r="CD54" i="8"/>
  <c r="CE54" i="8"/>
  <c r="CF54" i="8"/>
  <c r="CG54" i="8"/>
  <c r="CH54" i="8"/>
  <c r="CI54" i="8"/>
  <c r="CJ54" i="8"/>
  <c r="CK54" i="8"/>
  <c r="CL54" i="8"/>
  <c r="CM54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BK55" i="8"/>
  <c r="BL55" i="8"/>
  <c r="BM55" i="8"/>
  <c r="BN55" i="8"/>
  <c r="BO55" i="8"/>
  <c r="BP55" i="8"/>
  <c r="BQ55" i="8"/>
  <c r="BR55" i="8"/>
  <c r="BS55" i="8"/>
  <c r="BT55" i="8"/>
  <c r="BU55" i="8"/>
  <c r="BV55" i="8"/>
  <c r="BW55" i="8"/>
  <c r="BX55" i="8"/>
  <c r="BY55" i="8"/>
  <c r="BZ55" i="8"/>
  <c r="CA55" i="8"/>
  <c r="CB55" i="8"/>
  <c r="CC55" i="8"/>
  <c r="CD55" i="8"/>
  <c r="CE55" i="8"/>
  <c r="CF55" i="8"/>
  <c r="CG55" i="8"/>
  <c r="CH55" i="8"/>
  <c r="CI55" i="8"/>
  <c r="CJ55" i="8"/>
  <c r="CK55" i="8"/>
  <c r="CL55" i="8"/>
  <c r="CM55" i="8"/>
  <c r="AF56" i="8"/>
  <c r="AG56" i="8"/>
  <c r="AH56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BN56" i="8"/>
  <c r="BO56" i="8"/>
  <c r="BP56" i="8"/>
  <c r="BQ56" i="8"/>
  <c r="BR56" i="8"/>
  <c r="BS56" i="8"/>
  <c r="BT56" i="8"/>
  <c r="BU56" i="8"/>
  <c r="BV56" i="8"/>
  <c r="BW56" i="8"/>
  <c r="BX56" i="8"/>
  <c r="BY56" i="8"/>
  <c r="BZ56" i="8"/>
  <c r="CA56" i="8"/>
  <c r="CB56" i="8"/>
  <c r="CC56" i="8"/>
  <c r="CD56" i="8"/>
  <c r="CE56" i="8"/>
  <c r="CF56" i="8"/>
  <c r="CG56" i="8"/>
  <c r="CH56" i="8"/>
  <c r="CI56" i="8"/>
  <c r="CJ56" i="8"/>
  <c r="CK56" i="8"/>
  <c r="CL56" i="8"/>
  <c r="CM56" i="8"/>
  <c r="AF57" i="8"/>
  <c r="AG57" i="8"/>
  <c r="AH57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BG57" i="8"/>
  <c r="BH57" i="8"/>
  <c r="BI57" i="8"/>
  <c r="BJ57" i="8"/>
  <c r="BK57" i="8"/>
  <c r="BL57" i="8"/>
  <c r="BM57" i="8"/>
  <c r="BN57" i="8"/>
  <c r="BO57" i="8"/>
  <c r="BP57" i="8"/>
  <c r="BQ57" i="8"/>
  <c r="BR57" i="8"/>
  <c r="BS57" i="8"/>
  <c r="BT57" i="8"/>
  <c r="BU57" i="8"/>
  <c r="BV57" i="8"/>
  <c r="BW57" i="8"/>
  <c r="BX57" i="8"/>
  <c r="BY57" i="8"/>
  <c r="BZ57" i="8"/>
  <c r="CA57" i="8"/>
  <c r="CB57" i="8"/>
  <c r="CC57" i="8"/>
  <c r="CD57" i="8"/>
  <c r="CE57" i="8"/>
  <c r="CF57" i="8"/>
  <c r="CG57" i="8"/>
  <c r="CH57" i="8"/>
  <c r="CI57" i="8"/>
  <c r="CJ57" i="8"/>
  <c r="CK57" i="8"/>
  <c r="CL57" i="8"/>
  <c r="CM57" i="8"/>
  <c r="G78" i="8"/>
  <c r="P80" i="8"/>
  <c r="AA81" i="8"/>
  <c r="AC81" i="8"/>
  <c r="AD81" i="8"/>
  <c r="E82" i="8"/>
  <c r="W82" i="8"/>
  <c r="Z82" i="8"/>
  <c r="AC82" i="8"/>
  <c r="H83" i="8"/>
  <c r="I83" i="8"/>
  <c r="J83" i="8"/>
  <c r="K83" i="8"/>
  <c r="L83" i="8"/>
  <c r="M84" i="8"/>
  <c r="T84" i="8"/>
  <c r="U84" i="8"/>
  <c r="E85" i="8"/>
  <c r="I85" i="8"/>
  <c r="J85" i="8"/>
  <c r="K85" i="8"/>
  <c r="N85" i="8"/>
  <c r="O85" i="8"/>
  <c r="Q85" i="8"/>
  <c r="V85" i="8"/>
  <c r="L86" i="8"/>
  <c r="M86" i="8"/>
  <c r="N86" i="8"/>
  <c r="R86" i="8"/>
  <c r="P87" i="8"/>
  <c r="Q87" i="8"/>
  <c r="G88" i="8"/>
  <c r="J88" i="8"/>
  <c r="K88" i="8"/>
  <c r="S88" i="8"/>
  <c r="F89" i="8"/>
  <c r="Q89" i="8"/>
  <c r="R89" i="8"/>
  <c r="V89" i="8"/>
  <c r="W89" i="8"/>
  <c r="X89" i="8"/>
  <c r="Y89" i="8"/>
  <c r="AC89" i="8"/>
  <c r="AD89" i="8"/>
  <c r="E90" i="8"/>
  <c r="L90" i="8"/>
  <c r="M90" i="8"/>
  <c r="N90" i="8"/>
  <c r="O90" i="8"/>
  <c r="P90" i="8"/>
  <c r="Q90" i="8"/>
  <c r="R90" i="8"/>
  <c r="V90" i="8"/>
  <c r="W90" i="8"/>
  <c r="X90" i="8"/>
  <c r="B36" i="1"/>
  <c r="C36" i="1"/>
  <c r="Y84" i="8"/>
  <c r="BY59" i="8"/>
  <c r="AX59" i="8"/>
  <c r="AJ59" i="8"/>
  <c r="CL59" i="8"/>
  <c r="CH59" i="8"/>
  <c r="CD59" i="8"/>
  <c r="BZ59" i="8"/>
  <c r="BV59" i="8"/>
  <c r="BR59" i="8"/>
  <c r="BN59" i="8"/>
  <c r="BJ59" i="8"/>
  <c r="BG59" i="8"/>
  <c r="BC59" i="8"/>
  <c r="AY59" i="8"/>
  <c r="AU59" i="8"/>
  <c r="AO59" i="8"/>
  <c r="AK59" i="8"/>
  <c r="AG59" i="8"/>
  <c r="CG59" i="8"/>
  <c r="CC59" i="8"/>
  <c r="BQ59" i="8"/>
  <c r="BM59" i="8"/>
  <c r="BB59" i="8"/>
  <c r="AT59" i="8"/>
  <c r="AN59" i="8"/>
  <c r="AB81" i="8"/>
  <c r="AB78" i="8"/>
  <c r="CJ59" i="8"/>
  <c r="CF59" i="8"/>
  <c r="CB59" i="8"/>
  <c r="BX59" i="8"/>
  <c r="BT59" i="8"/>
  <c r="BP59" i="8"/>
  <c r="BL59" i="8"/>
  <c r="BI59" i="8"/>
  <c r="BE59" i="8"/>
  <c r="BA59" i="8"/>
  <c r="AW59" i="8"/>
  <c r="AS59" i="8"/>
  <c r="AM59" i="8"/>
  <c r="AI59" i="8"/>
  <c r="CK59" i="8"/>
  <c r="BU59" i="8"/>
  <c r="BF59" i="8"/>
  <c r="AQ59" i="8"/>
  <c r="AB85" i="8"/>
  <c r="CM59" i="8"/>
  <c r="CI59" i="8"/>
  <c r="CE59" i="8"/>
  <c r="CA59" i="8"/>
  <c r="BW59" i="8"/>
  <c r="BS59" i="8"/>
  <c r="BO59" i="8"/>
  <c r="BK59" i="8"/>
  <c r="BH59" i="8"/>
  <c r="BD59" i="8"/>
  <c r="AZ59" i="8"/>
  <c r="AV59" i="8"/>
  <c r="AR59" i="8"/>
  <c r="AP59" i="8"/>
  <c r="AL59" i="8"/>
  <c r="I36" i="1"/>
  <c r="AJ36" i="1"/>
  <c r="O36" i="1"/>
  <c r="AL47" i="1" s="1"/>
  <c r="AV47" i="1" s="1"/>
  <c r="AZ47" i="1" s="1"/>
  <c r="AG36" i="1"/>
  <c r="AN43" i="1" s="1"/>
  <c r="AX43" i="1" s="1"/>
  <c r="M36" i="1"/>
  <c r="L36" i="1"/>
  <c r="AE36" i="1"/>
  <c r="X36" i="1"/>
  <c r="AN40" i="1" s="1"/>
  <c r="AX40" i="1" s="1"/>
  <c r="D36" i="1"/>
  <c r="AL44" i="1" s="1"/>
  <c r="AV44" i="1" s="1"/>
  <c r="AZ44" i="1" s="1"/>
  <c r="R36" i="1"/>
  <c r="Y36" i="1"/>
  <c r="AN48" i="1" s="1"/>
  <c r="AX48" i="1" s="1"/>
  <c r="BB48" i="1" s="1"/>
  <c r="AI36" i="1"/>
  <c r="AN46" i="1" s="1"/>
  <c r="AX46" i="1" s="1"/>
  <c r="BB46" i="1" s="1"/>
  <c r="P36" i="1"/>
  <c r="AH36" i="1"/>
  <c r="AN47" i="1" s="1"/>
  <c r="AX47" i="1" s="1"/>
  <c r="BB47" i="1" s="1"/>
  <c r="Q36" i="1"/>
  <c r="AB36" i="1"/>
  <c r="AN45" i="1" s="1"/>
  <c r="AX45" i="1" s="1"/>
  <c r="AK36" i="1"/>
  <c r="N36" i="1"/>
  <c r="E36" i="1"/>
  <c r="AL40" i="1" s="1"/>
  <c r="AV40" i="1" s="1"/>
  <c r="AZ40" i="1" s="1"/>
  <c r="Z36" i="1"/>
  <c r="BD40" i="1" l="1"/>
  <c r="BB40" i="1"/>
  <c r="BB43" i="1"/>
  <c r="BB45" i="1"/>
  <c r="AN41" i="1"/>
  <c r="AX41" i="1" s="1"/>
  <c r="BD44" i="1"/>
  <c r="AN49" i="1"/>
  <c r="AX49" i="1" s="1"/>
  <c r="BD47" i="1"/>
  <c r="AL45" i="1"/>
  <c r="AV45" i="1" s="1"/>
  <c r="AZ45" i="1" s="1"/>
  <c r="AL46" i="1"/>
  <c r="AV46" i="1" s="1"/>
  <c r="AZ46" i="1" s="1"/>
  <c r="AL42" i="1"/>
  <c r="AV42" i="1" s="1"/>
  <c r="AL43" i="1"/>
  <c r="AV43" i="1" s="1"/>
  <c r="AZ43" i="1" s="1"/>
  <c r="F92" i="8"/>
  <c r="AH59" i="8"/>
  <c r="Q92" i="8"/>
  <c r="I92" i="8"/>
  <c r="V92" i="8"/>
  <c r="O92" i="8"/>
  <c r="G92" i="8"/>
  <c r="AL41" i="1"/>
  <c r="AV41" i="1" s="1"/>
  <c r="AZ41" i="1" s="1"/>
  <c r="AC92" i="8"/>
  <c r="AA92" i="8"/>
  <c r="L92" i="8"/>
  <c r="AB92" i="8"/>
  <c r="T92" i="8"/>
  <c r="U92" i="8"/>
  <c r="W92" i="8"/>
  <c r="AD92" i="8"/>
  <c r="N92" i="8"/>
  <c r="X92" i="8"/>
  <c r="H92" i="8"/>
  <c r="Z92" i="8"/>
  <c r="K92" i="8"/>
  <c r="H36" i="1"/>
  <c r="AA36" i="1"/>
  <c r="R92" i="8"/>
  <c r="J92" i="8"/>
  <c r="G36" i="1"/>
  <c r="E92" i="8"/>
  <c r="Y92" i="8"/>
  <c r="M92" i="8"/>
  <c r="P92" i="8"/>
  <c r="S92" i="8"/>
  <c r="F36" i="1"/>
  <c r="K36" i="1"/>
  <c r="BB41" i="1" l="1"/>
  <c r="BD41" i="1"/>
  <c r="BB49" i="1"/>
  <c r="AZ42" i="1"/>
  <c r="BD42" i="1"/>
  <c r="AX50" i="1"/>
  <c r="BD46" i="1"/>
  <c r="BD43" i="1"/>
  <c r="BD45" i="1"/>
  <c r="AL48" i="1"/>
  <c r="AV48" i="1" s="1"/>
  <c r="AL49" i="1"/>
  <c r="AV49" i="1" s="1"/>
  <c r="AZ49" i="1" s="1"/>
  <c r="AN50" i="1"/>
  <c r="AB50" i="1"/>
  <c r="F50" i="1"/>
  <c r="X181" i="5"/>
  <c r="AO36" i="1"/>
  <c r="AA13" i="5"/>
  <c r="V36" i="1"/>
  <c r="AA10" i="5"/>
  <c r="AA16" i="5"/>
  <c r="AA7" i="5"/>
  <c r="AA4" i="5"/>
  <c r="AA19" i="5"/>
  <c r="AZ48" i="1" l="1"/>
  <c r="AZ50" i="1" s="1"/>
  <c r="BD48" i="1"/>
  <c r="AV50" i="1"/>
  <c r="BD49" i="1"/>
  <c r="BB50" i="1"/>
  <c r="AL50" i="1"/>
  <c r="AR50" i="1"/>
  <c r="AA181" i="5"/>
  <c r="Z50" i="1"/>
  <c r="Z181" i="5"/>
  <c r="Y181" i="5"/>
  <c r="BD50" i="1" l="1"/>
  <c r="AP50" i="1"/>
  <c r="D68" i="2" l="1"/>
  <c r="AH58" i="8"/>
  <c r="AH37" i="8" s="1"/>
  <c r="BC58" i="8"/>
  <c r="BC37" i="8" s="1"/>
  <c r="BG58" i="8"/>
  <c r="BG37" i="8" s="1"/>
  <c r="AV58" i="8"/>
  <c r="AV37" i="8" s="1"/>
  <c r="AX58" i="8"/>
  <c r="AX37" i="8" s="1"/>
  <c r="BJ58" i="8"/>
  <c r="BJ37" i="8" s="1"/>
  <c r="BO58" i="8"/>
  <c r="BO37" i="8" s="1"/>
  <c r="BP58" i="8"/>
  <c r="BP37" i="8" s="1"/>
  <c r="AY58" i="8"/>
  <c r="AY37" i="8" s="1"/>
  <c r="AW58" i="8"/>
  <c r="AW37" i="8" s="1"/>
  <c r="BV58" i="8"/>
  <c r="BV37" i="8" s="1"/>
  <c r="AT58" i="8"/>
  <c r="AT37" i="8" s="1"/>
  <c r="CA58" i="8"/>
  <c r="CA37" i="8" s="1"/>
  <c r="BZ58" i="8"/>
  <c r="BZ37" i="8" s="1"/>
  <c r="CE58" i="8"/>
  <c r="CE37" i="8" s="1"/>
  <c r="CJ58" i="8"/>
  <c r="CJ37" i="8" s="1"/>
  <c r="AN58" i="8"/>
  <c r="AN37" i="8" s="1"/>
  <c r="BT58" i="8"/>
  <c r="BT37" i="8" s="1"/>
  <c r="BI58" i="8"/>
  <c r="BI37" i="8" s="1"/>
  <c r="BF58" i="8"/>
  <c r="BF37" i="8" s="1"/>
  <c r="BE58" i="8"/>
  <c r="BE37" i="8" s="1"/>
  <c r="BQ58" i="8"/>
  <c r="BQ37" i="8" s="1"/>
  <c r="BY58" i="8"/>
  <c r="BY37" i="8" s="1"/>
  <c r="CD58" i="8"/>
  <c r="CD37" i="8" s="1"/>
  <c r="CM58" i="8"/>
  <c r="CM37" i="8" s="1"/>
  <c r="BB58" i="8"/>
  <c r="BB37" i="8" s="1"/>
  <c r="AG58" i="8"/>
  <c r="AG37" i="8" s="1"/>
  <c r="CB58" i="8"/>
  <c r="CB37" i="8" s="1"/>
  <c r="AI58" i="8"/>
  <c r="AI37" i="8" s="1"/>
  <c r="BN58" i="8"/>
  <c r="BN37" i="8" s="1"/>
  <c r="BW58" i="8"/>
  <c r="BW37" i="8" s="1"/>
  <c r="AL58" i="8"/>
  <c r="AL37" i="8" s="1"/>
  <c r="AM58" i="8"/>
  <c r="AM37" i="8" s="1"/>
  <c r="D78" i="8"/>
  <c r="CG58" i="8"/>
  <c r="CG37" i="8" s="1"/>
  <c r="AQ58" i="8"/>
  <c r="AQ37" i="8" s="1"/>
  <c r="BM58" i="8"/>
  <c r="BM37" i="8" s="1"/>
  <c r="BL58" i="8"/>
  <c r="BL37" i="8" s="1"/>
  <c r="BH58" i="8"/>
  <c r="BH37" i="8" s="1"/>
  <c r="CI58" i="8"/>
  <c r="CI37" i="8" s="1"/>
  <c r="BX58" i="8"/>
  <c r="BX37" i="8" s="1"/>
  <c r="AK58" i="8"/>
  <c r="AK37" i="8" s="1"/>
  <c r="AO58" i="8"/>
  <c r="AO37" i="8" s="1"/>
  <c r="AR58" i="8"/>
  <c r="AR37" i="8" s="1"/>
  <c r="AS58" i="8"/>
  <c r="AS37" i="8" s="1"/>
  <c r="CH58" i="8"/>
  <c r="CH37" i="8" s="1"/>
  <c r="BK58" i="8"/>
  <c r="BK37" i="8" s="1"/>
  <c r="BU58" i="8"/>
  <c r="BU37" i="8" s="1"/>
  <c r="AJ58" i="8"/>
  <c r="AJ37" i="8" s="1"/>
  <c r="BD58" i="8"/>
  <c r="BD37" i="8" s="1"/>
  <c r="BR58" i="8"/>
  <c r="BR37" i="8" s="1"/>
  <c r="CF58" i="8"/>
  <c r="CF37" i="8" s="1"/>
  <c r="AF58" i="8"/>
  <c r="AF37" i="8" s="1"/>
  <c r="AU58" i="8"/>
  <c r="AU37" i="8" s="1"/>
  <c r="AZ58" i="8"/>
  <c r="AZ37" i="8" s="1"/>
  <c r="BA58" i="8"/>
  <c r="BA37" i="8" s="1"/>
  <c r="AP58" i="8"/>
  <c r="AP37" i="8" s="1"/>
  <c r="BS58" i="8"/>
  <c r="BS37" i="8" s="1"/>
  <c r="CK58" i="8"/>
  <c r="CK37" i="8" s="1"/>
  <c r="CC58" i="8"/>
  <c r="CC37" i="8" s="1"/>
  <c r="CL58" i="8"/>
  <c r="CL37" i="8" s="1"/>
  <c r="D79" i="8"/>
  <c r="D81" i="8"/>
  <c r="D85" i="8"/>
  <c r="D90" i="8"/>
  <c r="D89" i="8"/>
  <c r="D82" i="8"/>
  <c r="D80" i="8"/>
  <c r="D88" i="8"/>
  <c r="D92" i="8" l="1"/>
</calcChain>
</file>

<file path=xl/sharedStrings.xml><?xml version="1.0" encoding="utf-8"?>
<sst xmlns="http://schemas.openxmlformats.org/spreadsheetml/2006/main" count="2933" uniqueCount="459">
  <si>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</si>
  <si>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</si>
  <si>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</si>
  <si>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</si>
  <si>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</si>
  <si>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</si>
  <si>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</si>
  <si>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</si>
  <si>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</si>
  <si>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</si>
  <si>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</si>
  <si>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</si>
  <si>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</si>
  <si>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</si>
  <si>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</si>
  <si>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</si>
  <si>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</si>
  <si>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</si>
  <si>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</si>
  <si>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</si>
  <si>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</si>
  <si>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</si>
  <si>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</si>
  <si>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</si>
  <si>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</si>
  <si>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</si>
  <si>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</si>
  <si>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</si>
  <si>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</si>
  <si>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</si>
  <si>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</si>
  <si>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CTCĐ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</si>
  <si>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</si>
  <si>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</si>
  <si>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</si>
  <si>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</si>
  <si>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</si>
  <si>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</si>
  <si>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</si>
  <si>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</si>
  <si>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</si>
  <si>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</si>
  <si>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</si>
  <si>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</si>
  <si>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</si>
  <si>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</si>
  <si>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</si>
  <si>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</si>
  <si>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</si>
  <si>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</si>
  <si>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</si>
  <si>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</si>
  <si>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</si>
  <si>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</si>
  <si>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</si>
  <si>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</si>
  <si>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</si>
  <si>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</si>
  <si>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</si>
  <si>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</si>
  <si>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</si>
  <si>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</si>
  <si>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</si>
  <si>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</si>
  <si>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</si>
  <si>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</si>
  <si>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</si>
  <si>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</si>
  <si>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</si>
  <si>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</si>
  <si>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</si>
  <si>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</si>
  <si>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</si>
  <si>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</si>
  <si>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</si>
  <si>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</si>
  <si>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Sn5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</si>
  <si>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</si>
  <si>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</si>
  <si>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</si>
  <si>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</si>
  <si>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</si>
  <si>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</si>
  <si>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</si>
  <si>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</si>
  <si>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</si>
  <si>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</si>
  <si>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</si>
  <si>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</si>
  <si>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</si>
  <si>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</si>
  <si>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</si>
  <si>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</si>
  <si>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</si>
  <si>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</si>
  <si>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</si>
  <si>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Tiếng anh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</si>
  <si>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</si>
  <si>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</si>
  <si>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</si>
  <si>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</si>
  <si>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</si>
  <si>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</si>
  <si>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</si>
  <si>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</si>
  <si>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</si>
  <si>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</si>
  <si>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</si>
  <si>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</si>
  <si>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</si>
  <si>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</si>
  <si>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</si>
  <si>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</si>
  <si>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</si>
  <si>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</si>
  <si>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</si>
  <si>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</si>
  <si>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</si>
  <si>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</si>
  <si>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</si>
  <si>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</si>
  <si>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</si>
  <si>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</si>
  <si>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Trần Thị Oanh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</si>
  <si>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</si>
  <si>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</si>
  <si>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</si>
  <si>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</si>
  <si>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</si>
  <si>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</si>
  <si>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</si>
  <si>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</si>
  <si>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</si>
  <si>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</si>
  <si>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</si>
  <si>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</si>
  <si>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</si>
  <si>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</si>
  <si>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</si>
  <si>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</si>
  <si>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</si>
  <si>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</si>
  <si>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</si>
  <si>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</si>
  <si>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</si>
  <si>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</si>
  <si>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</si>
  <si>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</si>
  <si>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</si>
  <si>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</si>
  <si>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</si>
  <si>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</si>
  <si>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</si>
  <si>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</si>
  <si>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</si>
  <si>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</si>
  <si>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Sâm</t>
  </si>
  <si>
    <t>Nguyễn Văn Hào</t>
  </si>
  <si>
    <t>Nguyễn Thị Mai</t>
  </si>
  <si>
    <t>Vũ Thị Hằng</t>
  </si>
  <si>
    <t>Hoàng Thị Thiện</t>
  </si>
  <si>
    <t>Phan Thị Hiền</t>
  </si>
  <si>
    <t>Nguyễn Thị Bích Huệ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</si>
  <si>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</si>
  <si>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</si>
  <si>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</si>
  <si>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</si>
  <si>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</si>
  <si>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</si>
  <si>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</si>
  <si>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</si>
  <si>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</si>
  <si>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Đinh Khắc Dũng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</si>
  <si>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</si>
  <si>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</si>
  <si>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</si>
  <si>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</si>
  <si>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</si>
  <si>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</si>
  <si>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</si>
  <si>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</si>
  <si>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</si>
  <si>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</si>
  <si>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</si>
  <si>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</si>
  <si>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</si>
  <si>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</si>
  <si>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</si>
  <si>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</si>
  <si>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</si>
  <si>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</si>
  <si>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</si>
  <si>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</si>
  <si>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</si>
  <si>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</si>
  <si>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</si>
  <si>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</si>
  <si>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</si>
  <si>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</si>
  <si>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</si>
  <si>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Phạm Văn Hiển</t>
  </si>
  <si>
    <t>BUỔI SÁNG</t>
  </si>
  <si>
    <t>BUỔI CHIỀU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</si>
  <si>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</si>
  <si>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</si>
  <si>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</si>
  <si>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</si>
  <si>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</si>
  <si>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</si>
  <si>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</si>
  <si>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</si>
  <si>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</si>
  <si>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</si>
  <si>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</si>
  <si>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</si>
  <si>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</si>
  <si>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</si>
  <si>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</si>
  <si>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</si>
  <si>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</si>
  <si>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</si>
  <si>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</si>
  <si>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</si>
  <si>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</si>
  <si>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</si>
  <si>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</si>
  <si>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</si>
  <si>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</si>
  <si>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</si>
  <si>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</si>
  <si>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BTĐ</t>
  </si>
  <si>
    <t>LĐ</t>
  </si>
  <si>
    <t>12A9</t>
  </si>
  <si>
    <t>Nguyễn Thị Thảo</t>
  </si>
  <si>
    <t>D5</t>
  </si>
  <si>
    <t>HỌC KÌ</t>
  </si>
  <si>
    <t>Thân Thúc Minh Phương</t>
  </si>
  <si>
    <t>Phan Văn Vương</t>
  </si>
  <si>
    <t>Số TT</t>
  </si>
  <si>
    <t>Mã GV</t>
  </si>
  <si>
    <t>Họ và  tên</t>
  </si>
  <si>
    <t>Chức vụ</t>
  </si>
  <si>
    <t>Chủ nhiệm lớp</t>
  </si>
  <si>
    <t>Thiết bị</t>
  </si>
  <si>
    <t>Hc9</t>
  </si>
  <si>
    <t>20-21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</si>
  <si>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</si>
  <si>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</si>
  <si>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</si>
  <si>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</si>
  <si>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</si>
  <si>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</si>
  <si>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</si>
  <si>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</si>
  <si>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</si>
  <si>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</si>
  <si>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</si>
  <si>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21-22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</si>
  <si>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</si>
  <si>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</si>
  <si>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</si>
  <si>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</si>
  <si>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</si>
  <si>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</si>
  <si>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</si>
  <si>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</si>
  <si>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</si>
  <si>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</si>
  <si>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</si>
  <si>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</si>
  <si>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</si>
  <si>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</si>
  <si>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</si>
  <si>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</si>
  <si>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</si>
  <si>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</si>
  <si>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</si>
  <si>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</si>
  <si>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</si>
  <si>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</si>
  <si>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</si>
  <si>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</si>
  <si>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</si>
  <si>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</si>
  <si>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</si>
  <si>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</si>
  <si>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</si>
  <si>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</si>
  <si>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</si>
  <si>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</si>
  <si>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</si>
  <si>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</si>
  <si>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</si>
  <si>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</si>
  <si>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</si>
  <si>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</si>
  <si>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</si>
  <si>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</si>
  <si>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</si>
  <si>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</si>
  <si>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</si>
  <si>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</si>
  <si>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</si>
  <si>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CÔNG
ĐOÀN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</si>
  <si>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</si>
  <si>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</si>
  <si>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</si>
  <si>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</si>
  <si>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</si>
  <si>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</si>
  <si>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</si>
  <si>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</si>
  <si>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</si>
  <si>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</si>
  <si>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</si>
  <si>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</si>
  <si>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TƯỢNG ĐÀI
HUỲNH THÚC KHÁNG</t>
  </si>
  <si>
    <t>TIN HỌC 1</t>
  </si>
  <si>
    <t>TIN HỌC 2</t>
  </si>
  <si>
    <t>TIN HỌC 3</t>
  </si>
  <si>
    <t>TIN HỌC 4</t>
  </si>
  <si>
    <t>THPT HUỲNH THÚC KHÁNG</t>
  </si>
  <si>
    <t>VP
ĐẢNG BỘ</t>
  </si>
  <si>
    <t>Nguyến Quốc Dũng</t>
  </si>
  <si>
    <t xml:space="preserve">SỬ </t>
  </si>
  <si>
    <t>Tổ  CM</t>
  </si>
  <si>
    <t>Hóa-sinh</t>
  </si>
  <si>
    <t>x</t>
  </si>
  <si>
    <t>tiết</t>
  </si>
  <si>
    <t>Lớp</t>
  </si>
  <si>
    <t>7h00'-7h45'</t>
  </si>
  <si>
    <t xml:space="preserve"> </t>
  </si>
  <si>
    <t>Thời gian</t>
  </si>
  <si>
    <t xml:space="preserve">HIỆU TRƯỞNG </t>
  </si>
  <si>
    <t xml:space="preserve">Hóa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</si>
  <si>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</si>
  <si>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</si>
  <si>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</si>
  <si>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</si>
  <si>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</si>
  <si>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</si>
  <si>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</si>
  <si>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</si>
  <si>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</si>
  <si>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</si>
  <si>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22-23</t>
  </si>
  <si>
    <t>CỘT KIỂM TRA THƯỜNG XUYÊN</t>
  </si>
  <si>
    <t>Nhạc</t>
  </si>
  <si>
    <t>Mỹ thuật</t>
  </si>
  <si>
    <t>Tổ CM</t>
  </si>
  <si>
    <t>Kỳ 1</t>
  </si>
  <si>
    <t>Kỳ 2</t>
  </si>
  <si>
    <t>Tiết CN</t>
  </si>
  <si>
    <t xml:space="preserve">Tổ </t>
  </si>
  <si>
    <t>Toán - tin</t>
  </si>
  <si>
    <t>KT&amp;PL</t>
  </si>
  <si>
    <t>Tiết bộ môn</t>
  </si>
  <si>
    <t>CN công</t>
  </si>
  <si>
    <t>S</t>
  </si>
  <si>
    <t>GVCN KỲ I</t>
  </si>
  <si>
    <t>GVCN KỲ II</t>
  </si>
  <si>
    <t>TN-HN/K1</t>
  </si>
  <si>
    <t>TIẾT</t>
  </si>
  <si>
    <t>LỚP</t>
  </si>
  <si>
    <t>CỘNG</t>
  </si>
  <si>
    <t>CNn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</si>
  <si>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</si>
  <si>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</si>
  <si>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</si>
  <si>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</si>
  <si>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</si>
  <si>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</si>
  <si>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</si>
  <si>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t>TTrND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</si>
  <si>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</si>
  <si>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</si>
  <si>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</si>
  <si>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</si>
  <si>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</si>
  <si>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</si>
  <si>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</si>
  <si>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</si>
  <si>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</si>
  <si>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</si>
  <si>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</si>
  <si>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</si>
  <si>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</si>
  <si>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</si>
  <si>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</si>
  <si>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</si>
  <si>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</si>
  <si>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</si>
  <si>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</si>
  <si>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</si>
  <si>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</si>
  <si>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</si>
  <si>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</si>
  <si>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</si>
  <si>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</si>
  <si>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</si>
  <si>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SƠ ĐỒ TRƯỜNG THPT HUỲNH THÚC KHÁNG</t>
  </si>
  <si>
    <t>NHÀ CÔNG VỤ</t>
  </si>
  <si>
    <t>WC NỮ</t>
  </si>
  <si>
    <t>Phòng bóng bàn</t>
  </si>
  <si>
    <t>Mã</t>
  </si>
  <si>
    <t>Họ và tên</t>
  </si>
  <si>
    <t>Môn</t>
  </si>
  <si>
    <t>Nguyễn minh Châu</t>
  </si>
  <si>
    <t>Tin học</t>
  </si>
  <si>
    <t>Thể dục</t>
  </si>
  <si>
    <t>Ffoanf Thị Như Ngà</t>
  </si>
  <si>
    <t>Lịch sử</t>
  </si>
  <si>
    <t>Lý-CNc</t>
  </si>
  <si>
    <t>H' Sowowrry Êban</t>
  </si>
  <si>
    <t>Sinh - CNn</t>
  </si>
  <si>
    <t>Tiếng Anh</t>
  </si>
  <si>
    <t>Shl</t>
  </si>
  <si>
    <t>TVTL</t>
  </si>
  <si>
    <t>Giáo vụ</t>
  </si>
  <si>
    <t>Cc</t>
  </si>
  <si>
    <r>
      <t>KT&amp;PL</t>
    </r>
    <r>
      <rPr>
        <sz val="6"/>
        <color rgb="FF000099"/>
        <rFont val="Times New Roman"/>
        <family val="1"/>
      </rPr>
      <t>(GDCD)</t>
    </r>
  </si>
  <si>
    <t>CĐ</t>
  </si>
  <si>
    <t>TN-HN/K2</t>
  </si>
  <si>
    <t>đi học</t>
  </si>
  <si>
    <t>4(5)</t>
  </si>
  <si>
    <t>3(4)</t>
  </si>
  <si>
    <t>KHU GIÁO DỤC THỂ CHẤT</t>
  </si>
  <si>
    <t>Trệt</t>
  </si>
  <si>
    <t>Hai</t>
  </si>
  <si>
    <t>Ba</t>
  </si>
  <si>
    <t>GIÁO VỤ</t>
  </si>
  <si>
    <t>Hố nhảy xa</t>
  </si>
  <si>
    <t>K10,11</t>
  </si>
  <si>
    <t>K12</t>
  </si>
  <si>
    <t>K10</t>
  </si>
  <si>
    <t>K11</t>
  </si>
  <si>
    <t>Tiết TB/GV</t>
  </si>
  <si>
    <t>K1</t>
  </si>
  <si>
    <t>K2</t>
  </si>
  <si>
    <t xml:space="preserve">CN </t>
  </si>
  <si>
    <t>THỜI KHÓA BIỂU - NĂM HỌC 2023-2024</t>
  </si>
  <si>
    <t>Buôn Hồ, ngày 04 tháng 09 năm 2023</t>
  </si>
  <si>
    <t>I</t>
  </si>
  <si>
    <t>04/09/2023</t>
  </si>
  <si>
    <t>2023-2024</t>
  </si>
  <si>
    <t>PHÂN CÔNG GIÁO VIÊN CHỦ NHIỆM NĂM HỌC 2023-2024</t>
  </si>
  <si>
    <t>Giáo dục địa phương</t>
  </si>
  <si>
    <t>Trường hợp thầy Phạm Văn Hiển chuyển trường cắt 2 - 3 lớp chủ nhiệm tổ toán chuyển cho bộ môn Địa lí, Vật lí và Sinh học</t>
  </si>
  <si>
    <t>Môn trải nghiệm hướng nghiệp 10,11 giáo viên chủ nhiệm đảm nhận thực hiện giảng dạy giờ sinh hoạt và 1 giờ chính khóa (2tiết/tuần) tiết chào cơ thực hiện sinh hoạt. Cô Giang xây dựng Kế hoạch môn học</t>
  </si>
  <si>
    <t>Môn Giáo dục địa phương thực hiện theo kế hoạch. Thầy Khanh chịu trách nhiệm tổng hợp và hoàn thiện kế hoạch môn</t>
  </si>
  <si>
    <t>Đầu năm thực hiện hợp đồng một giáo viên thể dục-QP và một giáo viên môn Sử- GDCD, một giáo viên Ngữ văn</t>
  </si>
  <si>
    <t>Mônvăn3tiếtliêntụctrongđócó1tiếtGDĐP</t>
  </si>
  <si>
    <t>Áp dụng từ tuần học thứ 01, ngày 05/09/2023</t>
  </si>
  <si>
    <t>10a7</t>
  </si>
  <si>
    <t>10a8</t>
  </si>
  <si>
    <t>GVCNthựchiệnHĐNGLL-HNtiết3đếntiết5cáctuầnhọc4,8,12,…</t>
  </si>
  <si>
    <t>Khối10họcHĐTN&amp;HNtiết4,5cáctuần2,4,6,8,...</t>
  </si>
  <si>
    <t>Khối11họcHĐTN&amp;HNtiết3thứ5hằngtuần</t>
  </si>
  <si>
    <t>Nhà trường đang xin bổ sung giáo viên ( 1 lịch sử, 1 GDCD, 1 Thể dục và 1 Ngữ văn) cùng 2 nhân viên (văn thư và thiết bị)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</si>
</sst>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7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7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rgb="FF000099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sz val="8"/>
      <color indexed="18"/>
      <name val="Times New Roman"/>
      <family val="1"/>
    </font>
    <font>
      <b/>
      <sz val="8"/>
      <color rgb="FF000099"/>
      <name val="Symbol"/>
      <family val="1"/>
      <charset val="163"/>
    </font>
    <font>
      <b/>
      <sz val="8"/>
      <color rgb="FF000099"/>
      <name val="Times New Roman"/>
      <family val="1"/>
      <charset val="163"/>
    </font>
    <font>
      <sz val="8"/>
      <color rgb="FF000099"/>
      <name val="Times New Roman"/>
      <family val="1"/>
      <charset val="163"/>
    </font>
    <font>
      <b/>
      <sz val="8"/>
      <color rgb="FFFF0000"/>
      <name val="Symbol"/>
      <family val="1"/>
      <charset val="163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3"/>
      <color rgb="FFFF0000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sz val="6"/>
      <color rgb="FF000099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i/>
      <sz val="10"/>
      <color rgb="FF000099"/>
      <name val="Times New Roman"/>
      <family val="1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sz val="8"/>
      <color theme="9" tint="-0.499984740745262"/>
      <name val="Times New Roman"/>
      <family val="1"/>
    </font>
    <font>
      <b/>
      <i/>
      <sz val="8"/>
      <color theme="9" tint="-0.499984740745262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color rgb="FF00B050"/>
      <name val="Times New Roman"/>
      <family val="1"/>
    </font>
  </fonts>
  <fills count="9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</fills>
  <borders count="1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auto="1"/>
      </right>
      <top style="hair">
        <color indexed="64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74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75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76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7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8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74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9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80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81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82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36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834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Fill="1" applyAlignment="1">
      <alignment horizontal="center"/>
    </xf>
    <xf numFmtId="0" fontId="12" fillId="0" borderId="0" xfId="0" applyFont="1" applyFill="1"/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 applyAlignment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 applyAlignment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 applyAlignment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 applyAlignment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 applyAlignment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8" fillId="16" borderId="10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37" fillId="15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 applyFill="1"/>
    <xf numFmtId="0" fontId="65" fillId="0" borderId="0" xfId="0" applyFont="1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49" fontId="8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10" fillId="0" borderId="0" xfId="0" applyFont="1" applyBorder="1" applyAlignment="1">
      <alignment vertical="center"/>
    </xf>
    <xf numFmtId="0" fontId="0" fillId="0" borderId="21" xfId="0" applyBorder="1"/>
    <xf numFmtId="0" fontId="0" fillId="0" borderId="24" xfId="0" applyBorder="1"/>
    <xf numFmtId="0" fontId="18" fillId="0" borderId="24" xfId="0" applyFont="1" applyBorder="1" applyAlignment="1">
      <alignment vertical="center"/>
    </xf>
    <xf numFmtId="0" fontId="100" fillId="0" borderId="0" xfId="0" applyFont="1" applyFill="1"/>
    <xf numFmtId="0" fontId="35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center" vertical="center"/>
    </xf>
    <xf numFmtId="14" fontId="35" fillId="0" borderId="0" xfId="0" applyNumberFormat="1" applyFont="1" applyFill="1" applyBorder="1" applyAlignment="1">
      <alignment vertical="center"/>
    </xf>
    <xf numFmtId="0" fontId="101" fillId="0" borderId="29" xfId="0" applyFont="1" applyFill="1" applyBorder="1" applyAlignment="1">
      <alignment horizontal="center" vertical="center"/>
    </xf>
    <xf numFmtId="0" fontId="32" fillId="0" borderId="29" xfId="0" applyFont="1" applyFill="1" applyBorder="1" applyAlignment="1">
      <alignment horizontal="center" vertical="center"/>
    </xf>
    <xf numFmtId="14" fontId="35" fillId="0" borderId="29" xfId="0" applyNumberFormat="1" applyFont="1" applyFill="1" applyBorder="1" applyAlignment="1">
      <alignment vertical="center"/>
    </xf>
    <xf numFmtId="49" fontId="13" fillId="0" borderId="29" xfId="0" applyNumberFormat="1" applyFont="1" applyFill="1" applyBorder="1" applyAlignment="1">
      <alignment vertical="center"/>
    </xf>
    <xf numFmtId="14" fontId="13" fillId="0" borderId="29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102" fillId="0" borderId="0" xfId="0" applyFont="1"/>
    <xf numFmtId="0" fontId="103" fillId="0" borderId="0" xfId="0" applyFont="1" applyAlignment="1">
      <alignment horizontal="center" wrapText="1"/>
    </xf>
    <xf numFmtId="0" fontId="103" fillId="0" borderId="0" xfId="0" applyFont="1" applyAlignment="1">
      <alignment horizontal="center"/>
    </xf>
    <xf numFmtId="0" fontId="104" fillId="0" borderId="0" xfId="0" applyFont="1" applyAlignment="1">
      <alignment horizontal="right"/>
    </xf>
    <xf numFmtId="0" fontId="105" fillId="0" borderId="0" xfId="0" applyFont="1"/>
    <xf numFmtId="0" fontId="106" fillId="0" borderId="0" xfId="0" applyFont="1"/>
    <xf numFmtId="0" fontId="99" fillId="75" borderId="33" xfId="0" applyFont="1" applyFill="1" applyBorder="1" applyAlignment="1">
      <alignment horizontal="center" vertical="center"/>
    </xf>
    <xf numFmtId="0" fontId="99" fillId="0" borderId="33" xfId="0" applyFont="1" applyFill="1" applyBorder="1" applyAlignment="1">
      <alignment horizontal="center" vertical="center"/>
    </xf>
    <xf numFmtId="0" fontId="99" fillId="0" borderId="34" xfId="0" applyFont="1" applyFill="1" applyBorder="1" applyAlignment="1">
      <alignment horizontal="center" vertical="center"/>
    </xf>
    <xf numFmtId="0" fontId="107" fillId="0" borderId="0" xfId="0" applyFont="1" applyAlignment="1">
      <alignment horizontal="center"/>
    </xf>
    <xf numFmtId="0" fontId="99" fillId="75" borderId="10" xfId="112" applyFont="1" applyFill="1" applyBorder="1" applyAlignment="1">
      <alignment horizontal="center" vertical="center"/>
    </xf>
    <xf numFmtId="0" fontId="99" fillId="0" borderId="14" xfId="0" applyFont="1" applyFill="1" applyBorder="1" applyAlignment="1">
      <alignment horizontal="center" vertical="center"/>
    </xf>
    <xf numFmtId="0" fontId="106" fillId="0" borderId="0" xfId="0" applyFont="1" applyFill="1"/>
    <xf numFmtId="0" fontId="99" fillId="0" borderId="12" xfId="0" applyFont="1" applyFill="1" applyBorder="1" applyAlignment="1">
      <alignment horizontal="center" vertical="center"/>
    </xf>
    <xf numFmtId="0" fontId="99" fillId="0" borderId="13" xfId="0" applyFont="1" applyFill="1" applyBorder="1" applyAlignment="1">
      <alignment horizontal="center" vertical="center"/>
    </xf>
    <xf numFmtId="0" fontId="99" fillId="76" borderId="14" xfId="0" applyFont="1" applyFill="1" applyBorder="1" applyAlignment="1">
      <alignment horizontal="center" vertical="center"/>
    </xf>
    <xf numFmtId="0" fontId="106" fillId="76" borderId="0" xfId="0" applyFont="1" applyFill="1"/>
    <xf numFmtId="0" fontId="99" fillId="76" borderId="12" xfId="0" applyFont="1" applyFill="1" applyBorder="1" applyAlignment="1">
      <alignment horizontal="center" vertical="center"/>
    </xf>
    <xf numFmtId="0" fontId="99" fillId="76" borderId="13" xfId="0" applyFont="1" applyFill="1" applyBorder="1" applyAlignment="1">
      <alignment horizontal="center" vertical="center"/>
    </xf>
    <xf numFmtId="0" fontId="97" fillId="75" borderId="33" xfId="0" applyFont="1" applyFill="1" applyBorder="1" applyAlignment="1">
      <alignment horizontal="center" vertical="center"/>
    </xf>
    <xf numFmtId="0" fontId="102" fillId="0" borderId="0" xfId="0" applyFont="1" applyFill="1"/>
    <xf numFmtId="0" fontId="99" fillId="72" borderId="14" xfId="0" applyFont="1" applyFill="1" applyBorder="1" applyAlignment="1">
      <alignment horizontal="center" vertical="center"/>
    </xf>
    <xf numFmtId="0" fontId="102" fillId="72" borderId="0" xfId="0" applyFont="1" applyFill="1"/>
    <xf numFmtId="0" fontId="99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9" fillId="0" borderId="0" xfId="0" applyFont="1" applyAlignment="1">
      <alignment horizontal="center"/>
    </xf>
    <xf numFmtId="0" fontId="63" fillId="0" borderId="0" xfId="0" applyFont="1" applyBorder="1" applyAlignment="1"/>
    <xf numFmtId="0" fontId="9" fillId="0" borderId="0" xfId="0" applyFont="1" applyAlignment="1">
      <alignment horizontal="center" vertical="center"/>
    </xf>
    <xf numFmtId="0" fontId="20" fillId="0" borderId="0" xfId="0" applyFont="1" applyBorder="1" applyAlignme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8" borderId="10" xfId="0" applyFont="1" applyFill="1" applyBorder="1" applyAlignment="1">
      <alignment horizontal="center" vertical="center"/>
    </xf>
    <xf numFmtId="0" fontId="98" fillId="43" borderId="10" xfId="0" applyFont="1" applyFill="1" applyBorder="1" applyAlignment="1">
      <alignment horizontal="center" vertical="center"/>
    </xf>
    <xf numFmtId="0" fontId="62" fillId="16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 applyBorder="1" applyAlignment="1"/>
    <xf numFmtId="0" fontId="19" fillId="15" borderId="0" xfId="0" applyFont="1" applyFill="1" applyBorder="1" applyAlignment="1">
      <alignment horizontal="center"/>
    </xf>
    <xf numFmtId="0" fontId="12" fillId="13" borderId="0" xfId="0" applyFont="1" applyFill="1" applyBorder="1" applyAlignment="1">
      <alignment horizontal="center"/>
    </xf>
    <xf numFmtId="0" fontId="18" fillId="15" borderId="0" xfId="0" applyFont="1" applyFill="1" applyBorder="1" applyAlignment="1">
      <alignment horizontal="center" vertical="top"/>
    </xf>
    <xf numFmtId="0" fontId="12" fillId="15" borderId="0" xfId="0" applyFont="1" applyFill="1" applyBorder="1" applyAlignment="1">
      <alignment horizontal="center"/>
    </xf>
    <xf numFmtId="0" fontId="12" fillId="0" borderId="0" xfId="0" applyFont="1" applyFill="1" applyAlignment="1"/>
    <xf numFmtId="0" fontId="64" fillId="0" borderId="10" xfId="0" applyFont="1" applyFill="1" applyBorder="1" applyAlignment="1">
      <alignment vertical="center"/>
    </xf>
    <xf numFmtId="0" fontId="101" fillId="13" borderId="10" xfId="0" applyFont="1" applyFill="1" applyBorder="1" applyAlignment="1">
      <alignment horizontal="center"/>
    </xf>
    <xf numFmtId="0" fontId="101" fillId="43" borderId="10" xfId="0" applyFont="1" applyFill="1" applyBorder="1" applyAlignment="1">
      <alignment horizontal="center"/>
    </xf>
    <xf numFmtId="0" fontId="101" fillId="7" borderId="10" xfId="0" applyFont="1" applyFill="1" applyBorder="1" applyAlignment="1">
      <alignment horizontal="center"/>
    </xf>
    <xf numFmtId="0" fontId="101" fillId="15" borderId="10" xfId="0" applyFont="1" applyFill="1" applyBorder="1" applyAlignment="1">
      <alignment horizontal="center"/>
    </xf>
    <xf numFmtId="0" fontId="101" fillId="16" borderId="10" xfId="0" applyFont="1" applyFill="1" applyBorder="1" applyAlignment="1">
      <alignment horizontal="center"/>
    </xf>
    <xf numFmtId="0" fontId="9" fillId="0" borderId="29" xfId="0" applyFont="1" applyFill="1" applyBorder="1" applyAlignment="1">
      <alignment vertical="top" wrapText="1"/>
    </xf>
    <xf numFmtId="0" fontId="0" fillId="0" borderId="0" xfId="0" applyFill="1" applyBorder="1"/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9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10" fillId="0" borderId="0" xfId="0" applyFont="1" applyFill="1" applyAlignment="1">
      <alignment horizontal="center" vertical="center"/>
    </xf>
    <xf numFmtId="0" fontId="110" fillId="76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vertical="center"/>
    </xf>
    <xf numFmtId="0" fontId="5" fillId="0" borderId="0" xfId="0" applyFont="1" applyBorder="1"/>
    <xf numFmtId="0" fontId="21" fillId="0" borderId="0" xfId="0" applyFont="1" applyBorder="1"/>
    <xf numFmtId="0" fontId="11" fillId="0" borderId="0" xfId="0" applyFont="1" applyBorder="1"/>
    <xf numFmtId="0" fontId="33" fillId="0" borderId="0" xfId="0" applyFont="1" applyBorder="1"/>
    <xf numFmtId="0" fontId="16" fillId="0" borderId="0" xfId="0" applyFont="1" applyFill="1" applyBorder="1" applyAlignment="1">
      <alignment vertical="center"/>
    </xf>
    <xf numFmtId="0" fontId="0" fillId="82" borderId="17" xfId="0" applyFill="1" applyBorder="1"/>
    <xf numFmtId="0" fontId="0" fillId="82" borderId="42" xfId="0" applyFill="1" applyBorder="1"/>
    <xf numFmtId="0" fontId="0" fillId="82" borderId="69" xfId="0" applyFill="1" applyBorder="1"/>
    <xf numFmtId="0" fontId="0" fillId="82" borderId="15" xfId="0" applyFill="1" applyBorder="1"/>
    <xf numFmtId="0" fontId="0" fillId="82" borderId="62" xfId="0" applyFill="1" applyBorder="1"/>
    <xf numFmtId="0" fontId="0" fillId="82" borderId="0" xfId="0" applyFill="1" applyBorder="1"/>
    <xf numFmtId="0" fontId="0" fillId="0" borderId="0" xfId="0" applyBorder="1"/>
    <xf numFmtId="0" fontId="97" fillId="72" borderId="28" xfId="0" applyFont="1" applyFill="1" applyBorder="1" applyAlignment="1">
      <alignment horizontal="center" vertical="center"/>
    </xf>
    <xf numFmtId="0" fontId="97" fillId="72" borderId="95" xfId="0" applyFont="1" applyFill="1" applyBorder="1" applyAlignment="1">
      <alignment horizontal="center" vertical="center"/>
    </xf>
    <xf numFmtId="0" fontId="97" fillId="72" borderId="27" xfId="0" applyFont="1" applyFill="1" applyBorder="1" applyAlignment="1">
      <alignment horizontal="center" vertical="center"/>
    </xf>
    <xf numFmtId="0" fontId="97" fillId="72" borderId="93" xfId="0" applyFont="1" applyFill="1" applyBorder="1" applyAlignment="1">
      <alignment horizontal="center" vertical="center"/>
    </xf>
    <xf numFmtId="0" fontId="97" fillId="72" borderId="26" xfId="0" applyFont="1" applyFill="1" applyBorder="1" applyAlignment="1">
      <alignment horizontal="center" vertical="center"/>
    </xf>
    <xf numFmtId="0" fontId="97" fillId="72" borderId="91" xfId="0" applyFont="1" applyFill="1" applyBorder="1" applyAlignment="1">
      <alignment horizontal="center" vertical="center"/>
    </xf>
    <xf numFmtId="0" fontId="18" fillId="0" borderId="89" xfId="0" applyFont="1" applyBorder="1" applyAlignment="1">
      <alignment horizontal="center" vertical="center"/>
    </xf>
    <xf numFmtId="0" fontId="0" fillId="0" borderId="88" xfId="0" applyBorder="1"/>
    <xf numFmtId="0" fontId="129" fillId="82" borderId="15" xfId="0" applyFont="1" applyFill="1" applyBorder="1"/>
    <xf numFmtId="0" fontId="0" fillId="71" borderId="0" xfId="0" applyFill="1" applyBorder="1" applyAlignment="1">
      <alignment horizontal="center"/>
    </xf>
    <xf numFmtId="0" fontId="0" fillId="71" borderId="21" xfId="0" applyFill="1" applyBorder="1"/>
    <xf numFmtId="0" fontId="0" fillId="71" borderId="0" xfId="0" applyFill="1" applyBorder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2" borderId="96" xfId="0" applyFill="1" applyBorder="1"/>
    <xf numFmtId="0" fontId="0" fillId="82" borderId="22" xfId="0" applyFill="1" applyBorder="1"/>
    <xf numFmtId="0" fontId="0" fillId="86" borderId="97" xfId="0" applyFill="1" applyBorder="1"/>
    <xf numFmtId="0" fontId="0" fillId="88" borderId="62" xfId="0" applyFill="1" applyBorder="1"/>
    <xf numFmtId="0" fontId="0" fillId="88" borderId="15" xfId="0" applyFill="1" applyBorder="1"/>
    <xf numFmtId="0" fontId="0" fillId="88" borderId="69" xfId="0" applyFill="1" applyBorder="1"/>
    <xf numFmtId="0" fontId="0" fillId="88" borderId="0" xfId="0" applyFill="1" applyBorder="1"/>
    <xf numFmtId="0" fontId="0" fillId="88" borderId="17" xfId="0" applyFill="1" applyBorder="1"/>
    <xf numFmtId="0" fontId="5" fillId="71" borderId="62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9" xfId="0" applyFont="1" applyFill="1" applyBorder="1" applyAlignment="1">
      <alignment vertical="center"/>
    </xf>
    <xf numFmtId="0" fontId="5" fillId="71" borderId="0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61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0" fillId="0" borderId="21" xfId="0" applyFill="1" applyBorder="1"/>
    <xf numFmtId="0" fontId="107" fillId="0" borderId="0" xfId="0" applyFont="1" applyFill="1"/>
    <xf numFmtId="0" fontId="99" fillId="74" borderId="10" xfId="0" applyFont="1" applyFill="1" applyBorder="1" applyAlignment="1">
      <alignment horizontal="center" vertical="center"/>
    </xf>
    <xf numFmtId="0" fontId="96" fillId="74" borderId="14" xfId="0" applyFont="1" applyFill="1" applyBorder="1" applyAlignment="1">
      <alignment horizontal="center" vertical="center"/>
    </xf>
    <xf numFmtId="0" fontId="99" fillId="74" borderId="14" xfId="0" applyFont="1" applyFill="1" applyBorder="1" applyAlignment="1">
      <alignment horizontal="center" vertical="center"/>
    </xf>
    <xf numFmtId="0" fontId="96" fillId="74" borderId="12" xfId="0" applyFont="1" applyFill="1" applyBorder="1" applyAlignment="1">
      <alignment horizontal="center" vertical="center"/>
    </xf>
    <xf numFmtId="0" fontId="99" fillId="74" borderId="12" xfId="0" applyFont="1" applyFill="1" applyBorder="1" applyAlignment="1">
      <alignment horizontal="center" vertical="center"/>
    </xf>
    <xf numFmtId="0" fontId="96" fillId="74" borderId="103" xfId="0" applyFont="1" applyFill="1" applyBorder="1" applyAlignment="1">
      <alignment horizontal="center" vertical="center"/>
    </xf>
    <xf numFmtId="0" fontId="96" fillId="74" borderId="13" xfId="0" applyFont="1" applyFill="1" applyBorder="1" applyAlignment="1">
      <alignment horizontal="center" vertical="center"/>
    </xf>
    <xf numFmtId="0" fontId="99" fillId="81" borderId="10" xfId="0" applyFont="1" applyFill="1" applyBorder="1" applyAlignment="1">
      <alignment horizontal="center" vertical="center"/>
    </xf>
    <xf numFmtId="0" fontId="123" fillId="81" borderId="14" xfId="0" applyFont="1" applyFill="1" applyBorder="1" applyAlignment="1">
      <alignment horizontal="center" vertical="center"/>
    </xf>
    <xf numFmtId="0" fontId="97" fillId="81" borderId="14" xfId="0" applyFont="1" applyFill="1" applyBorder="1" applyAlignment="1">
      <alignment horizontal="center" vertical="center"/>
    </xf>
    <xf numFmtId="0" fontId="123" fillId="81" borderId="12" xfId="0" applyFont="1" applyFill="1" applyBorder="1" applyAlignment="1">
      <alignment horizontal="center" vertical="center"/>
    </xf>
    <xf numFmtId="0" fontId="97" fillId="81" borderId="12" xfId="0" applyFont="1" applyFill="1" applyBorder="1" applyAlignment="1">
      <alignment horizontal="center" vertical="center"/>
    </xf>
    <xf numFmtId="0" fontId="123" fillId="81" borderId="103" xfId="0" applyFont="1" applyFill="1" applyBorder="1" applyAlignment="1">
      <alignment horizontal="center" vertical="center"/>
    </xf>
    <xf numFmtId="0" fontId="97" fillId="81" borderId="103" xfId="0" applyFont="1" applyFill="1" applyBorder="1" applyAlignment="1">
      <alignment horizontal="center" vertical="center"/>
    </xf>
    <xf numFmtId="0" fontId="123" fillId="81" borderId="13" xfId="0" applyFont="1" applyFill="1" applyBorder="1" applyAlignment="1">
      <alignment horizontal="center" vertical="center"/>
    </xf>
    <xf numFmtId="0" fontId="97" fillId="81" borderId="13" xfId="0" applyFont="1" applyFill="1" applyBorder="1" applyAlignment="1">
      <alignment horizontal="center" vertical="center"/>
    </xf>
    <xf numFmtId="0" fontId="99" fillId="86" borderId="10" xfId="0" applyFont="1" applyFill="1" applyBorder="1" applyAlignment="1">
      <alignment horizontal="center" vertical="center"/>
    </xf>
    <xf numFmtId="0" fontId="97" fillId="86" borderId="14" xfId="0" applyFont="1" applyFill="1" applyBorder="1" applyAlignment="1">
      <alignment horizontal="center" vertical="center"/>
    </xf>
    <xf numFmtId="0" fontId="97" fillId="86" borderId="12" xfId="0" applyFont="1" applyFill="1" applyBorder="1" applyAlignment="1">
      <alignment horizontal="center" vertical="center"/>
    </xf>
    <xf numFmtId="0" fontId="97" fillId="86" borderId="103" xfId="0" applyFont="1" applyFill="1" applyBorder="1" applyAlignment="1">
      <alignment horizontal="center" vertical="center"/>
    </xf>
    <xf numFmtId="0" fontId="97" fillId="86" borderId="13" xfId="0" applyFont="1" applyFill="1" applyBorder="1" applyAlignment="1">
      <alignment horizontal="center" vertical="center"/>
    </xf>
    <xf numFmtId="0" fontId="99" fillId="73" borderId="10" xfId="0" applyFont="1" applyFill="1" applyBorder="1" applyAlignment="1">
      <alignment horizontal="center" vertical="center"/>
    </xf>
    <xf numFmtId="0" fontId="123" fillId="73" borderId="14" xfId="0" applyFont="1" applyFill="1" applyBorder="1" applyAlignment="1">
      <alignment horizontal="center" vertical="center"/>
    </xf>
    <xf numFmtId="0" fontId="97" fillId="73" borderId="14" xfId="0" applyFont="1" applyFill="1" applyBorder="1" applyAlignment="1">
      <alignment horizontal="center" vertical="center"/>
    </xf>
    <xf numFmtId="0" fontId="123" fillId="73" borderId="12" xfId="0" applyFont="1" applyFill="1" applyBorder="1" applyAlignment="1">
      <alignment horizontal="center" vertical="center"/>
    </xf>
    <xf numFmtId="0" fontId="97" fillId="73" borderId="12" xfId="0" applyFont="1" applyFill="1" applyBorder="1" applyAlignment="1">
      <alignment horizontal="center" vertical="center"/>
    </xf>
    <xf numFmtId="0" fontId="123" fillId="73" borderId="13" xfId="0" applyFont="1" applyFill="1" applyBorder="1" applyAlignment="1">
      <alignment horizontal="center" vertical="center"/>
    </xf>
    <xf numFmtId="0" fontId="97" fillId="73" borderId="13" xfId="0" applyFont="1" applyFill="1" applyBorder="1" applyAlignment="1">
      <alignment horizontal="center" vertical="center"/>
    </xf>
    <xf numFmtId="0" fontId="106" fillId="80" borderId="0" xfId="0" applyFont="1" applyFill="1"/>
    <xf numFmtId="0" fontId="20" fillId="80" borderId="0" xfId="0" applyFont="1" applyFill="1" applyAlignment="1">
      <alignment horizontal="center" vertical="center"/>
    </xf>
    <xf numFmtId="0" fontId="102" fillId="80" borderId="0" xfId="0" applyFont="1" applyFill="1"/>
    <xf numFmtId="0" fontId="135" fillId="82" borderId="15" xfId="0" applyFont="1" applyFill="1" applyBorder="1"/>
    <xf numFmtId="0" fontId="13" fillId="80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131" fillId="80" borderId="54" xfId="0" applyFont="1" applyFill="1" applyBorder="1" applyAlignment="1"/>
    <xf numFmtId="0" fontId="131" fillId="80" borderId="55" xfId="0" applyFont="1" applyFill="1" applyBorder="1" applyAlignment="1"/>
    <xf numFmtId="0" fontId="97" fillId="80" borderId="47" xfId="0" applyFont="1" applyFill="1" applyBorder="1" applyAlignment="1">
      <alignment horizontal="center" vertical="center"/>
    </xf>
    <xf numFmtId="0" fontId="97" fillId="80" borderId="61" xfId="0" applyFont="1" applyFill="1" applyBorder="1" applyAlignment="1">
      <alignment horizontal="center" vertical="center"/>
    </xf>
    <xf numFmtId="0" fontId="97" fillId="80" borderId="41" xfId="0" applyFont="1" applyFill="1" applyBorder="1" applyAlignment="1">
      <alignment horizontal="center" vertical="center"/>
    </xf>
    <xf numFmtId="0" fontId="99" fillId="80" borderId="41" xfId="0" applyFont="1" applyFill="1" applyBorder="1" applyAlignment="1">
      <alignment horizontal="center" vertical="center"/>
    </xf>
    <xf numFmtId="0" fontId="99" fillId="80" borderId="43" xfId="0" applyFont="1" applyFill="1" applyBorder="1" applyAlignment="1">
      <alignment horizontal="center" vertical="center"/>
    </xf>
    <xf numFmtId="0" fontId="115" fillId="0" borderId="0" xfId="0" applyFont="1" applyAlignment="1">
      <alignment horizontal="center"/>
    </xf>
    <xf numFmtId="0" fontId="134" fillId="0" borderId="0" xfId="0" applyFont="1" applyAlignment="1">
      <alignment horizontal="center"/>
    </xf>
    <xf numFmtId="0" fontId="99" fillId="74" borderId="13" xfId="0" applyFont="1" applyFill="1" applyBorder="1" applyAlignment="1">
      <alignment horizontal="center" vertical="center"/>
    </xf>
    <xf numFmtId="0" fontId="131" fillId="75" borderId="0" xfId="0" applyFont="1" applyFill="1" applyBorder="1" applyAlignment="1">
      <alignment horizontal="center"/>
    </xf>
    <xf numFmtId="0" fontId="99" fillId="0" borderId="0" xfId="0" applyFont="1" applyFill="1" applyBorder="1" applyAlignment="1">
      <alignment horizontal="center" vertical="center"/>
    </xf>
    <xf numFmtId="0" fontId="97" fillId="75" borderId="0" xfId="0" applyFont="1" applyFill="1" applyBorder="1" applyAlignment="1">
      <alignment horizontal="center" vertical="center"/>
    </xf>
    <xf numFmtId="0" fontId="99" fillId="75" borderId="0" xfId="112" applyFont="1" applyFill="1" applyBorder="1" applyAlignment="1">
      <alignment horizontal="center" vertical="center"/>
    </xf>
    <xf numFmtId="0" fontId="131" fillId="80" borderId="0" xfId="0" applyFont="1" applyFill="1" applyBorder="1" applyAlignment="1"/>
    <xf numFmtId="0" fontId="99" fillId="80" borderId="0" xfId="0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0" fontId="108" fillId="72" borderId="0" xfId="0" applyFont="1" applyFill="1" applyBorder="1" applyAlignment="1">
      <alignment horizontal="center" vertical="center"/>
    </xf>
    <xf numFmtId="0" fontId="112" fillId="72" borderId="0" xfId="0" applyFont="1" applyFill="1" applyBorder="1" applyAlignment="1">
      <alignment horizontal="center" vertical="center"/>
    </xf>
    <xf numFmtId="0" fontId="97" fillId="73" borderId="0" xfId="0" applyFont="1" applyFill="1" applyBorder="1" applyAlignment="1">
      <alignment horizontal="center" vertical="center"/>
    </xf>
    <xf numFmtId="0" fontId="123" fillId="73" borderId="0" xfId="0" applyFont="1" applyFill="1" applyBorder="1" applyAlignment="1">
      <alignment horizontal="center" vertical="center"/>
    </xf>
    <xf numFmtId="0" fontId="99" fillId="75" borderId="33" xfId="112" applyFont="1" applyFill="1" applyBorder="1" applyAlignment="1">
      <alignment horizontal="center" vertical="center"/>
    </xf>
    <xf numFmtId="0" fontId="99" fillId="75" borderId="34" xfId="112" applyFont="1" applyFill="1" applyBorder="1" applyAlignment="1">
      <alignment horizontal="center" vertical="center"/>
    </xf>
    <xf numFmtId="0" fontId="9" fillId="80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28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16" fillId="0" borderId="109" xfId="0" applyFont="1" applyFill="1" applyBorder="1" applyAlignment="1">
      <alignment horizontal="center" vertical="center"/>
    </xf>
    <xf numFmtId="0" fontId="116" fillId="0" borderId="112" xfId="0" applyFont="1" applyFill="1" applyBorder="1" applyAlignment="1">
      <alignment horizontal="center" vertical="center"/>
    </xf>
    <xf numFmtId="0" fontId="116" fillId="76" borderId="106" xfId="0" applyFont="1" applyFill="1" applyBorder="1" applyAlignment="1">
      <alignment horizontal="center" vertical="center"/>
    </xf>
    <xf numFmtId="0" fontId="116" fillId="76" borderId="109" xfId="0" applyFont="1" applyFill="1" applyBorder="1" applyAlignment="1">
      <alignment horizontal="center" vertical="center"/>
    </xf>
    <xf numFmtId="0" fontId="116" fillId="76" borderId="112" xfId="0" applyFont="1" applyFill="1" applyBorder="1" applyAlignment="1">
      <alignment horizontal="center" vertical="center"/>
    </xf>
    <xf numFmtId="0" fontId="116" fillId="0" borderId="106" xfId="0" applyFont="1" applyFill="1" applyBorder="1" applyAlignment="1">
      <alignment horizontal="center" vertical="center"/>
    </xf>
    <xf numFmtId="0" fontId="137" fillId="76" borderId="112" xfId="0" applyFont="1" applyFill="1" applyBorder="1" applyAlignment="1">
      <alignment horizontal="center" vertical="center"/>
    </xf>
    <xf numFmtId="0" fontId="99" fillId="76" borderId="116" xfId="0" applyFont="1" applyFill="1" applyBorder="1" applyAlignment="1">
      <alignment horizontal="center" vertical="center"/>
    </xf>
    <xf numFmtId="0" fontId="131" fillId="80" borderId="56" xfId="0" applyFont="1" applyFill="1" applyBorder="1" applyAlignment="1"/>
    <xf numFmtId="0" fontId="123" fillId="86" borderId="13" xfId="0" applyFont="1" applyFill="1" applyBorder="1" applyAlignment="1">
      <alignment horizontal="center" vertical="center"/>
    </xf>
    <xf numFmtId="0" fontId="123" fillId="86" borderId="12" xfId="0" applyFont="1" applyFill="1" applyBorder="1" applyAlignment="1">
      <alignment horizontal="center" vertical="center"/>
    </xf>
    <xf numFmtId="0" fontId="123" fillId="86" borderId="103" xfId="0" applyFont="1" applyFill="1" applyBorder="1" applyAlignment="1">
      <alignment horizontal="center" vertical="center"/>
    </xf>
    <xf numFmtId="0" fontId="123" fillId="86" borderId="14" xfId="0" applyFont="1" applyFill="1" applyBorder="1" applyAlignment="1">
      <alignment horizontal="center" vertical="center"/>
    </xf>
    <xf numFmtId="0" fontId="139" fillId="72" borderId="120" xfId="0" applyFont="1" applyFill="1" applyBorder="1" applyAlignment="1">
      <alignment horizontal="center" vertical="center"/>
    </xf>
    <xf numFmtId="0" fontId="139" fillId="72" borderId="121" xfId="0" applyFont="1" applyFill="1" applyBorder="1" applyAlignment="1">
      <alignment horizontal="center" vertical="center"/>
    </xf>
    <xf numFmtId="0" fontId="99" fillId="77" borderId="91" xfId="0" applyFont="1" applyFill="1" applyBorder="1" applyAlignment="1">
      <alignment horizontal="center" vertical="center"/>
    </xf>
    <xf numFmtId="0" fontId="101" fillId="15" borderId="10" xfId="0" applyFont="1" applyFill="1" applyBorder="1" applyAlignment="1">
      <alignment horizontal="center"/>
    </xf>
    <xf numFmtId="0" fontId="97" fillId="74" borderId="95" xfId="0" applyFont="1" applyFill="1" applyBorder="1" applyAlignment="1">
      <alignment horizontal="center" vertical="center"/>
    </xf>
    <xf numFmtId="0" fontId="97" fillId="77" borderId="95" xfId="0" applyFont="1" applyFill="1" applyBorder="1" applyAlignment="1">
      <alignment horizontal="center" vertical="center"/>
    </xf>
    <xf numFmtId="0" fontId="97" fillId="77" borderId="94" xfId="0" applyFont="1" applyFill="1" applyBorder="1" applyAlignment="1">
      <alignment horizontal="center" vertical="center"/>
    </xf>
    <xf numFmtId="0" fontId="97" fillId="74" borderId="93" xfId="0" applyFont="1" applyFill="1" applyBorder="1" applyAlignment="1">
      <alignment horizontal="center" vertical="center"/>
    </xf>
    <xf numFmtId="0" fontId="97" fillId="77" borderId="93" xfId="0" applyFont="1" applyFill="1" applyBorder="1" applyAlignment="1">
      <alignment horizontal="center" vertical="center"/>
    </xf>
    <xf numFmtId="0" fontId="97" fillId="77" borderId="92" xfId="0" applyFont="1" applyFill="1" applyBorder="1" applyAlignment="1">
      <alignment horizontal="center" vertical="center"/>
    </xf>
    <xf numFmtId="0" fontId="97" fillId="74" borderId="91" xfId="0" applyFont="1" applyFill="1" applyBorder="1" applyAlignment="1">
      <alignment horizontal="center" vertical="center"/>
    </xf>
    <xf numFmtId="0" fontId="97" fillId="77" borderId="91" xfId="0" applyFont="1" applyFill="1" applyBorder="1" applyAlignment="1">
      <alignment horizontal="center" vertical="center"/>
    </xf>
    <xf numFmtId="0" fontId="97" fillId="77" borderId="90" xfId="0" applyFont="1" applyFill="1" applyBorder="1" applyAlignment="1">
      <alignment horizontal="center" vertical="center"/>
    </xf>
    <xf numFmtId="0" fontId="140" fillId="77" borderId="94" xfId="0" applyFont="1" applyFill="1" applyBorder="1" applyAlignment="1">
      <alignment horizontal="center" vertical="center"/>
    </xf>
    <xf numFmtId="0" fontId="140" fillId="77" borderId="95" xfId="0" applyFont="1" applyFill="1" applyBorder="1" applyAlignment="1">
      <alignment horizontal="center" vertical="center"/>
    </xf>
    <xf numFmtId="0" fontId="140" fillId="77" borderId="90" xfId="0" applyFont="1" applyFill="1" applyBorder="1" applyAlignment="1">
      <alignment horizontal="center" vertical="center"/>
    </xf>
    <xf numFmtId="0" fontId="140" fillId="77" borderId="91" xfId="0" applyFont="1" applyFill="1" applyBorder="1" applyAlignment="1">
      <alignment horizontal="center" vertical="center"/>
    </xf>
    <xf numFmtId="0" fontId="140" fillId="74" borderId="91" xfId="0" applyFont="1" applyFill="1" applyBorder="1" applyAlignment="1">
      <alignment horizontal="center" vertical="center"/>
    </xf>
    <xf numFmtId="0" fontId="140" fillId="72" borderId="91" xfId="0" applyFont="1" applyFill="1" applyBorder="1" applyAlignment="1">
      <alignment horizontal="center" vertical="center"/>
    </xf>
    <xf numFmtId="0" fontId="140" fillId="77" borderId="92" xfId="0" applyFont="1" applyFill="1" applyBorder="1" applyAlignment="1">
      <alignment horizontal="center" vertical="center"/>
    </xf>
    <xf numFmtId="0" fontId="140" fillId="77" borderId="93" xfId="0" applyFont="1" applyFill="1" applyBorder="1" applyAlignment="1">
      <alignment horizontal="center" vertical="center"/>
    </xf>
    <xf numFmtId="0" fontId="140" fillId="74" borderId="93" xfId="0" applyFont="1" applyFill="1" applyBorder="1" applyAlignment="1">
      <alignment horizontal="center" vertical="center"/>
    </xf>
    <xf numFmtId="0" fontId="140" fillId="72" borderId="93" xfId="0" applyFont="1" applyFill="1" applyBorder="1" applyAlignment="1">
      <alignment horizontal="center" vertical="center"/>
    </xf>
    <xf numFmtId="0" fontId="140" fillId="74" borderId="95" xfId="0" applyFont="1" applyFill="1" applyBorder="1" applyAlignment="1">
      <alignment horizontal="center" vertical="center"/>
    </xf>
    <xf numFmtId="0" fontId="140" fillId="72" borderId="95" xfId="0" applyFont="1" applyFill="1" applyBorder="1" applyAlignment="1">
      <alignment horizontal="center" vertical="center"/>
    </xf>
    <xf numFmtId="0" fontId="99" fillId="77" borderId="93" xfId="0" applyFont="1" applyFill="1" applyBorder="1" applyAlignment="1">
      <alignment horizontal="center" vertical="center"/>
    </xf>
    <xf numFmtId="0" fontId="141" fillId="77" borderId="94" xfId="0" applyFont="1" applyFill="1" applyBorder="1" applyAlignment="1">
      <alignment horizontal="center" vertical="center"/>
    </xf>
    <xf numFmtId="0" fontId="99" fillId="77" borderId="94" xfId="0" applyFont="1" applyFill="1" applyBorder="1" applyAlignment="1">
      <alignment horizontal="center" vertical="center"/>
    </xf>
    <xf numFmtId="0" fontId="142" fillId="71" borderId="0" xfId="0" applyFont="1" applyFill="1" applyBorder="1" applyAlignment="1">
      <alignment horizontal="right"/>
    </xf>
    <xf numFmtId="0" fontId="142" fillId="0" borderId="0" xfId="0" applyFont="1" applyFill="1" applyBorder="1" applyAlignment="1"/>
    <xf numFmtId="0" fontId="144" fillId="0" borderId="0" xfId="0" applyFont="1" applyFill="1" applyBorder="1" applyAlignment="1"/>
    <xf numFmtId="0" fontId="142" fillId="71" borderId="0" xfId="0" applyFont="1" applyFill="1" applyBorder="1" applyAlignment="1">
      <alignment horizontal="right" vertical="center"/>
    </xf>
    <xf numFmtId="0" fontId="143" fillId="71" borderId="0" xfId="0" applyFont="1" applyFill="1" applyBorder="1" applyAlignment="1">
      <alignment horizontal="right"/>
    </xf>
    <xf numFmtId="0" fontId="142" fillId="71" borderId="0" xfId="0" applyFont="1" applyFill="1" applyBorder="1"/>
    <xf numFmtId="0" fontId="18" fillId="86" borderId="59" xfId="0" applyFont="1" applyFill="1" applyBorder="1" applyAlignment="1">
      <alignment vertical="center"/>
    </xf>
    <xf numFmtId="0" fontId="18" fillId="86" borderId="15" xfId="0" applyFont="1" applyFill="1" applyBorder="1" applyAlignment="1">
      <alignment vertical="center"/>
    </xf>
    <xf numFmtId="0" fontId="18" fillId="86" borderId="36" xfId="0" applyFont="1" applyFill="1" applyBorder="1" applyAlignment="1">
      <alignment vertical="center"/>
    </xf>
    <xf numFmtId="0" fontId="18" fillId="86" borderId="23" xfId="0" applyFont="1" applyFill="1" applyBorder="1" applyAlignment="1">
      <alignment vertical="center"/>
    </xf>
    <xf numFmtId="0" fontId="18" fillId="86" borderId="24" xfId="0" applyFont="1" applyFill="1" applyBorder="1" applyAlignment="1">
      <alignment vertical="center"/>
    </xf>
    <xf numFmtId="0" fontId="18" fillId="86" borderId="102" xfId="0" applyFont="1" applyFill="1" applyBorder="1" applyAlignment="1">
      <alignment vertical="center"/>
    </xf>
    <xf numFmtId="0" fontId="0" fillId="0" borderId="124" xfId="0" applyBorder="1"/>
    <xf numFmtId="0" fontId="0" fillId="0" borderId="125" xfId="0" applyBorder="1"/>
    <xf numFmtId="0" fontId="0" fillId="83" borderId="126" xfId="0" applyFill="1" applyBorder="1" applyAlignment="1"/>
    <xf numFmtId="0" fontId="0" fillId="83" borderId="38" xfId="0" applyFill="1" applyBorder="1" applyAlignment="1"/>
    <xf numFmtId="0" fontId="0" fillId="83" borderId="127" xfId="0" applyFill="1" applyBorder="1" applyAlignment="1"/>
    <xf numFmtId="0" fontId="97" fillId="15" borderId="10" xfId="0" applyFont="1" applyFill="1" applyBorder="1" applyAlignment="1">
      <alignment horizontal="center"/>
    </xf>
    <xf numFmtId="1" fontId="123" fillId="15" borderId="10" xfId="0" applyNumberFormat="1" applyFont="1" applyFill="1" applyBorder="1" applyAlignment="1">
      <alignment horizontal="center"/>
    </xf>
    <xf numFmtId="0" fontId="9" fillId="16" borderId="10" xfId="0" applyFont="1" applyFill="1" applyBorder="1" applyAlignment="1"/>
    <xf numFmtId="0" fontId="65" fillId="0" borderId="10" xfId="0" applyFont="1" applyFill="1" applyBorder="1" applyAlignment="1">
      <alignment horizontal="center" vertical="center"/>
    </xf>
    <xf numFmtId="0" fontId="64" fillId="0" borderId="10" xfId="0" applyFont="1" applyFill="1" applyBorder="1" applyAlignment="1">
      <alignment horizontal="center" vertical="center"/>
    </xf>
    <xf numFmtId="0" fontId="100" fillId="0" borderId="10" xfId="0" applyFont="1" applyFill="1" applyBorder="1" applyAlignment="1">
      <alignment vertical="center"/>
    </xf>
    <xf numFmtId="0" fontId="126" fillId="0" borderId="10" xfId="0" applyFont="1" applyFill="1" applyBorder="1" applyAlignment="1">
      <alignment horizontal="center" vertical="center"/>
    </xf>
    <xf numFmtId="0" fontId="127" fillId="0" borderId="10" xfId="0" applyFont="1" applyFill="1" applyBorder="1" applyAlignment="1">
      <alignment horizontal="right" vertical="center"/>
    </xf>
    <xf numFmtId="0" fontId="100" fillId="0" borderId="10" xfId="0" applyFont="1" applyFill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/>
    </xf>
    <xf numFmtId="0" fontId="18" fillId="43" borderId="10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15" borderId="10" xfId="0" applyFont="1" applyFill="1" applyBorder="1" applyAlignment="1">
      <alignment horizontal="center" vertical="center"/>
    </xf>
    <xf numFmtId="0" fontId="18" fillId="16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9" borderId="10" xfId="0" applyNumberFormat="1" applyFont="1" applyFill="1" applyBorder="1" applyAlignment="1">
      <alignment horizontal="center" vertical="center" shrinkToFit="1"/>
    </xf>
    <xf numFmtId="1" fontId="60" fillId="83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23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9" borderId="10" xfId="0" applyNumberFormat="1" applyFont="1" applyFill="1" applyBorder="1" applyAlignment="1">
      <alignment horizontal="center" vertical="center" shrinkToFit="1"/>
    </xf>
    <xf numFmtId="1" fontId="98" fillId="83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1" fontId="98" fillId="16" borderId="10" xfId="0" applyNumberFormat="1" applyFont="1" applyFill="1" applyBorder="1" applyAlignment="1">
      <alignment horizontal="center" vertical="center" shrinkToFit="1"/>
    </xf>
    <xf numFmtId="0" fontId="123" fillId="47" borderId="10" xfId="0" applyFont="1" applyFill="1" applyBorder="1" applyAlignment="1">
      <alignment horizontal="center" vertical="center" shrinkToFit="1"/>
    </xf>
    <xf numFmtId="0" fontId="99" fillId="43" borderId="10" xfId="0" applyFont="1" applyFill="1" applyBorder="1" applyAlignment="1">
      <alignment horizontal="center" vertical="center" shrinkToFit="1"/>
    </xf>
    <xf numFmtId="0" fontId="99" fillId="78" borderId="10" xfId="0" applyFont="1" applyFill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shrinkToFit="1"/>
    </xf>
    <xf numFmtId="0" fontId="97" fillId="43" borderId="10" xfId="0" applyFont="1" applyFill="1" applyBorder="1" applyAlignment="1">
      <alignment horizontal="center" vertical="center" shrinkToFit="1"/>
    </xf>
    <xf numFmtId="0" fontId="97" fillId="78" borderId="10" xfId="0" applyFont="1" applyFill="1" applyBorder="1" applyAlignment="1">
      <alignment horizontal="center" vertical="center" shrinkToFit="1"/>
    </xf>
    <xf numFmtId="0" fontId="96" fillId="47" borderId="10" xfId="0" applyFont="1" applyFill="1" applyBorder="1" applyAlignment="1">
      <alignment horizontal="center" vertical="center" shrinkToFit="1"/>
    </xf>
    <xf numFmtId="2" fontId="25" fillId="15" borderId="10" xfId="0" applyNumberFormat="1" applyFont="1" applyFill="1" applyBorder="1" applyAlignment="1">
      <alignment horizontal="center" shrinkToFit="1"/>
    </xf>
    <xf numFmtId="0" fontId="126" fillId="0" borderId="0" xfId="0" applyFont="1" applyFill="1"/>
    <xf numFmtId="0" fontId="116" fillId="0" borderId="14" xfId="0" applyFont="1" applyFill="1" applyBorder="1" applyAlignment="1">
      <alignment horizontal="center" vertical="center" shrinkToFit="1"/>
    </xf>
    <xf numFmtId="0" fontId="116" fillId="0" borderId="115" xfId="0" applyFont="1" applyFill="1" applyBorder="1" applyAlignment="1">
      <alignment horizontal="center" vertical="center" shrinkToFit="1"/>
    </xf>
    <xf numFmtId="0" fontId="137" fillId="76" borderId="116" xfId="0" applyFont="1" applyFill="1" applyBorder="1" applyAlignment="1">
      <alignment horizontal="center" vertical="center" shrinkToFit="1"/>
    </xf>
    <xf numFmtId="0" fontId="137" fillId="76" borderId="113" xfId="0" applyFont="1" applyFill="1" applyBorder="1" applyAlignment="1">
      <alignment horizontal="center" vertical="center" shrinkToFit="1"/>
    </xf>
    <xf numFmtId="0" fontId="137" fillId="0" borderId="14" xfId="0" applyFont="1" applyBorder="1" applyAlignment="1">
      <alignment horizontal="center" vertical="center"/>
    </xf>
    <xf numFmtId="0" fontId="137" fillId="77" borderId="14" xfId="0" applyFont="1" applyFill="1" applyBorder="1" applyAlignment="1">
      <alignment horizontal="center" vertical="center"/>
    </xf>
    <xf numFmtId="0" fontId="137" fillId="0" borderId="12" xfId="0" applyFont="1" applyBorder="1" applyAlignment="1">
      <alignment horizontal="center" vertical="center"/>
    </xf>
    <xf numFmtId="0" fontId="137" fillId="77" borderId="12" xfId="0" applyFont="1" applyFill="1" applyBorder="1" applyAlignment="1">
      <alignment horizontal="center" vertical="center"/>
    </xf>
    <xf numFmtId="0" fontId="137" fillId="0" borderId="114" xfId="0" applyFont="1" applyBorder="1" applyAlignment="1">
      <alignment horizontal="center" vertical="center"/>
    </xf>
    <xf numFmtId="0" fontId="137" fillId="0" borderId="115" xfId="0" applyFont="1" applyBorder="1" applyAlignment="1">
      <alignment horizontal="center" vertical="center"/>
    </xf>
    <xf numFmtId="0" fontId="137" fillId="89" borderId="14" xfId="0" applyFont="1" applyFill="1" applyBorder="1" applyAlignment="1">
      <alignment horizontal="center"/>
    </xf>
    <xf numFmtId="0" fontId="137" fillId="89" borderId="115" xfId="0" applyFont="1" applyFill="1" applyBorder="1" applyAlignment="1">
      <alignment horizontal="center"/>
    </xf>
    <xf numFmtId="0" fontId="137" fillId="89" borderId="12" xfId="0" applyFont="1" applyFill="1" applyBorder="1" applyAlignment="1">
      <alignment horizontal="center"/>
    </xf>
    <xf numFmtId="0" fontId="137" fillId="89" borderId="114" xfId="0" applyFont="1" applyFill="1" applyBorder="1" applyAlignment="1">
      <alignment horizontal="center"/>
    </xf>
    <xf numFmtId="0" fontId="137" fillId="89" borderId="13" xfId="0" applyFont="1" applyFill="1" applyBorder="1" applyAlignment="1">
      <alignment horizontal="center"/>
    </xf>
    <xf numFmtId="0" fontId="137" fillId="89" borderId="128" xfId="0" applyFont="1" applyFill="1" applyBorder="1" applyAlignment="1">
      <alignment horizontal="center"/>
    </xf>
    <xf numFmtId="0" fontId="116" fillId="0" borderId="12" xfId="0" applyFont="1" applyBorder="1" applyAlignment="1">
      <alignment horizontal="center"/>
    </xf>
    <xf numFmtId="0" fontId="116" fillId="0" borderId="13" xfId="0" applyFont="1" applyBorder="1" applyAlignment="1">
      <alignment horizontal="center"/>
    </xf>
    <xf numFmtId="0" fontId="116" fillId="79" borderId="14" xfId="0" applyFont="1" applyFill="1" applyBorder="1" applyAlignment="1">
      <alignment horizontal="center"/>
    </xf>
    <xf numFmtId="0" fontId="116" fillId="79" borderId="12" xfId="0" applyFont="1" applyFill="1" applyBorder="1" applyAlignment="1">
      <alignment horizontal="center"/>
    </xf>
    <xf numFmtId="0" fontId="116" fillId="79" borderId="13" xfId="0" applyFont="1" applyFill="1" applyBorder="1" applyAlignment="1">
      <alignment horizontal="center"/>
    </xf>
    <xf numFmtId="0" fontId="116" fillId="0" borderId="14" xfId="0" applyFont="1" applyBorder="1" applyAlignment="1">
      <alignment horizontal="center"/>
    </xf>
    <xf numFmtId="0" fontId="116" fillId="79" borderId="114" xfId="0" applyFont="1" applyFill="1" applyBorder="1" applyAlignment="1">
      <alignment horizontal="center"/>
    </xf>
    <xf numFmtId="0" fontId="137" fillId="79" borderId="12" xfId="0" applyFont="1" applyFill="1" applyBorder="1" applyAlignment="1">
      <alignment horizontal="center"/>
    </xf>
    <xf numFmtId="0" fontId="116" fillId="79" borderId="13" xfId="0" applyFont="1" applyFill="1" applyBorder="1" applyAlignment="1"/>
    <xf numFmtId="0" fontId="145" fillId="79" borderId="12" xfId="0" applyFont="1" applyFill="1" applyBorder="1" applyAlignment="1">
      <alignment horizontal="center"/>
    </xf>
    <xf numFmtId="0" fontId="116" fillId="0" borderId="114" xfId="0" applyFont="1" applyBorder="1" applyAlignment="1">
      <alignment horizontal="center"/>
    </xf>
    <xf numFmtId="0" fontId="116" fillId="0" borderId="128" xfId="0" applyFont="1" applyBorder="1" applyAlignment="1">
      <alignment horizontal="center"/>
    </xf>
    <xf numFmtId="0" fontId="116" fillId="79" borderId="115" xfId="0" applyFont="1" applyFill="1" applyBorder="1" applyAlignment="1">
      <alignment horizontal="center"/>
    </xf>
    <xf numFmtId="0" fontId="116" fillId="79" borderId="128" xfId="0" applyFont="1" applyFill="1" applyBorder="1" applyAlignment="1">
      <alignment horizontal="center"/>
    </xf>
    <xf numFmtId="0" fontId="116" fillId="0" borderId="115" xfId="0" applyFont="1" applyBorder="1" applyAlignment="1">
      <alignment horizontal="center"/>
    </xf>
    <xf numFmtId="0" fontId="110" fillId="77" borderId="94" xfId="0" applyFont="1" applyFill="1" applyBorder="1" applyAlignment="1">
      <alignment horizontal="center" vertical="center"/>
    </xf>
    <xf numFmtId="0" fontId="97" fillId="74" borderId="133" xfId="0" applyFont="1" applyFill="1" applyBorder="1" applyAlignment="1">
      <alignment horizontal="center" vertical="center"/>
    </xf>
    <xf numFmtId="0" fontId="99" fillId="77" borderId="90" xfId="0" applyFont="1" applyFill="1" applyBorder="1" applyAlignment="1">
      <alignment horizontal="center" vertical="center"/>
    </xf>
    <xf numFmtId="0" fontId="99" fillId="74" borderId="91" xfId="0" applyFont="1" applyFill="1" applyBorder="1" applyAlignment="1">
      <alignment horizontal="center" vertical="center"/>
    </xf>
    <xf numFmtId="0" fontId="10" fillId="0" borderId="0" xfId="0" applyFont="1"/>
    <xf numFmtId="0" fontId="97" fillId="77" borderId="134" xfId="0" applyFont="1" applyFill="1" applyBorder="1" applyAlignment="1">
      <alignment horizontal="center" vertical="center"/>
    </xf>
    <xf numFmtId="0" fontId="97" fillId="74" borderId="135" xfId="0" applyFont="1" applyFill="1" applyBorder="1" applyAlignment="1">
      <alignment horizontal="center" vertical="center"/>
    </xf>
    <xf numFmtId="0" fontId="97" fillId="77" borderId="135" xfId="0" applyFont="1" applyFill="1" applyBorder="1" applyAlignment="1">
      <alignment horizontal="center" vertical="center"/>
    </xf>
    <xf numFmtId="0" fontId="146" fillId="77" borderId="93" xfId="0" applyFont="1" applyFill="1" applyBorder="1" applyAlignment="1">
      <alignment horizontal="center" vertical="center"/>
    </xf>
    <xf numFmtId="0" fontId="146" fillId="77" borderId="91" xfId="0" applyFont="1" applyFill="1" applyBorder="1" applyAlignment="1">
      <alignment horizontal="center" vertical="center"/>
    </xf>
    <xf numFmtId="0" fontId="146" fillId="77" borderId="90" xfId="0" applyFont="1" applyFill="1" applyBorder="1" applyAlignment="1">
      <alignment horizontal="center" vertical="center"/>
    </xf>
    <xf numFmtId="0" fontId="97" fillId="77" borderId="90" xfId="109" applyFont="1" applyFill="1" applyBorder="1" applyAlignment="1">
      <alignment horizontal="center" vertical="center"/>
    </xf>
    <xf numFmtId="0" fontId="110" fillId="77" borderId="91" xfId="109" applyFont="1" applyFill="1" applyBorder="1" applyAlignment="1">
      <alignment horizontal="center" vertical="center"/>
    </xf>
    <xf numFmtId="0" fontId="97" fillId="77" borderId="91" xfId="109" applyFont="1" applyFill="1" applyBorder="1" applyAlignment="1">
      <alignment horizontal="center" vertical="center"/>
    </xf>
    <xf numFmtId="0" fontId="97" fillId="74" borderId="91" xfId="109" applyFont="1" applyFill="1" applyBorder="1" applyAlignment="1">
      <alignment horizontal="center" vertical="center"/>
    </xf>
    <xf numFmtId="0" fontId="97" fillId="72" borderId="91" xfId="109" applyFont="1" applyFill="1" applyBorder="1" applyAlignment="1">
      <alignment horizontal="center" vertical="center"/>
    </xf>
    <xf numFmtId="0" fontId="97" fillId="72" borderId="26" xfId="109" applyFont="1" applyFill="1" applyBorder="1" applyAlignment="1">
      <alignment horizontal="center" vertical="center"/>
    </xf>
    <xf numFmtId="0" fontId="97" fillId="77" borderId="92" xfId="109" applyFont="1" applyFill="1" applyBorder="1" applyAlignment="1">
      <alignment horizontal="center" vertical="center"/>
    </xf>
    <xf numFmtId="0" fontId="97" fillId="77" borderId="93" xfId="109" applyFont="1" applyFill="1" applyBorder="1" applyAlignment="1">
      <alignment horizontal="center" vertical="center"/>
    </xf>
    <xf numFmtId="0" fontId="97" fillId="74" borderId="93" xfId="109" applyFont="1" applyFill="1" applyBorder="1" applyAlignment="1">
      <alignment horizontal="center" vertical="center"/>
    </xf>
    <xf numFmtId="0" fontId="99" fillId="74" borderId="93" xfId="109" applyFont="1" applyFill="1" applyBorder="1" applyAlignment="1">
      <alignment horizontal="center" vertical="center"/>
    </xf>
    <xf numFmtId="0" fontId="99" fillId="72" borderId="93" xfId="109" applyFont="1" applyFill="1" applyBorder="1" applyAlignment="1">
      <alignment horizontal="center" vertical="center"/>
    </xf>
    <xf numFmtId="0" fontId="97" fillId="72" borderId="93" xfId="109" applyFont="1" applyFill="1" applyBorder="1" applyAlignment="1">
      <alignment horizontal="center" vertical="center"/>
    </xf>
    <xf numFmtId="0" fontId="97" fillId="72" borderId="27" xfId="109" applyFont="1" applyFill="1" applyBorder="1" applyAlignment="1">
      <alignment horizontal="center" vertical="center"/>
    </xf>
    <xf numFmtId="0" fontId="99" fillId="77" borderId="94" xfId="109" applyFont="1" applyFill="1" applyBorder="1" applyAlignment="1">
      <alignment horizontal="center" vertical="center"/>
    </xf>
    <xf numFmtId="0" fontId="97" fillId="77" borderId="95" xfId="109" applyFont="1" applyFill="1" applyBorder="1" applyAlignment="1">
      <alignment horizontal="center" vertical="center"/>
    </xf>
    <xf numFmtId="0" fontId="97" fillId="74" borderId="95" xfId="109" applyFont="1" applyFill="1" applyBorder="1" applyAlignment="1">
      <alignment horizontal="center" vertical="center"/>
    </xf>
    <xf numFmtId="0" fontId="110" fillId="77" borderId="93" xfId="109" applyFont="1" applyFill="1" applyBorder="1" applyAlignment="1">
      <alignment horizontal="center" vertical="center"/>
    </xf>
    <xf numFmtId="0" fontId="140" fillId="77" borderId="94" xfId="109" applyFont="1" applyFill="1" applyBorder="1" applyAlignment="1">
      <alignment horizontal="center" vertical="center"/>
    </xf>
    <xf numFmtId="0" fontId="97" fillId="72" borderId="28" xfId="109" applyFont="1" applyFill="1" applyBorder="1" applyAlignment="1">
      <alignment horizontal="center" vertical="center"/>
    </xf>
    <xf numFmtId="0" fontId="97" fillId="77" borderId="94" xfId="109" applyFont="1" applyFill="1" applyBorder="1" applyAlignment="1">
      <alignment horizontal="center" vertical="center"/>
    </xf>
    <xf numFmtId="0" fontId="97" fillId="72" borderId="95" xfId="109" applyFont="1" applyFill="1" applyBorder="1" applyAlignment="1">
      <alignment horizontal="center" vertical="center"/>
    </xf>
    <xf numFmtId="0" fontId="97" fillId="90" borderId="91" xfId="0" applyFont="1" applyFill="1" applyBorder="1" applyAlignment="1">
      <alignment horizontal="center" vertical="center"/>
    </xf>
    <xf numFmtId="0" fontId="99" fillId="0" borderId="95" xfId="0" applyFont="1" applyFill="1" applyBorder="1" applyAlignment="1">
      <alignment horizontal="center" vertical="center"/>
    </xf>
    <xf numFmtId="0" fontId="99" fillId="0" borderId="28" xfId="0" applyFont="1" applyFill="1" applyBorder="1" applyAlignment="1">
      <alignment horizontal="center" vertical="center"/>
    </xf>
    <xf numFmtId="0" fontId="99" fillId="0" borderId="93" xfId="0" applyFont="1" applyFill="1" applyBorder="1" applyAlignment="1">
      <alignment horizontal="center" vertical="center"/>
    </xf>
    <xf numFmtId="0" fontId="99" fillId="0" borderId="27" xfId="0" applyFont="1" applyFill="1" applyBorder="1" applyAlignment="1">
      <alignment horizontal="center" vertical="center"/>
    </xf>
    <xf numFmtId="0" fontId="97" fillId="0" borderId="95" xfId="0" applyFont="1" applyFill="1" applyBorder="1" applyAlignment="1">
      <alignment horizontal="center" vertical="center"/>
    </xf>
    <xf numFmtId="0" fontId="97" fillId="0" borderId="28" xfId="0" applyFont="1" applyFill="1" applyBorder="1" applyAlignment="1">
      <alignment horizontal="center" vertical="center"/>
    </xf>
    <xf numFmtId="0" fontId="99" fillId="0" borderId="95" xfId="109" applyFont="1" applyFill="1" applyBorder="1" applyAlignment="1">
      <alignment horizontal="center" vertical="center"/>
    </xf>
    <xf numFmtId="0" fontId="99" fillId="0" borderId="92" xfId="109" applyFont="1" applyFill="1" applyBorder="1" applyAlignment="1">
      <alignment horizontal="center" vertical="center"/>
    </xf>
    <xf numFmtId="0" fontId="99" fillId="0" borderId="93" xfId="109" applyFont="1" applyFill="1" applyBorder="1" applyAlignment="1">
      <alignment horizontal="center" vertical="center"/>
    </xf>
    <xf numFmtId="0" fontId="99" fillId="0" borderId="28" xfId="109" applyFont="1" applyFill="1" applyBorder="1" applyAlignment="1">
      <alignment horizontal="center" vertical="center"/>
    </xf>
    <xf numFmtId="0" fontId="99" fillId="0" borderId="135" xfId="0" applyFont="1" applyFill="1" applyBorder="1" applyAlignment="1">
      <alignment horizontal="center" vertical="center"/>
    </xf>
    <xf numFmtId="0" fontId="99" fillId="0" borderId="136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25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  <xf numFmtId="0" fontId="65" fillId="0" borderId="15" xfId="0" applyFont="1" applyFill="1" applyBorder="1" applyAlignment="1">
      <alignment horizontal="center"/>
    </xf>
    <xf numFmtId="164" fontId="99" fillId="80" borderId="16" xfId="0" applyNumberFormat="1" applyFont="1" applyFill="1" applyBorder="1" applyAlignment="1">
      <alignment horizontal="center" vertical="center"/>
    </xf>
    <xf numFmtId="164" fontId="99" fillId="80" borderId="37" xfId="0" applyNumberFormat="1" applyFont="1" applyFill="1" applyBorder="1" applyAlignment="1">
      <alignment horizontal="center" vertical="center"/>
    </xf>
    <xf numFmtId="1" fontId="99" fillId="80" borderId="16" xfId="0" applyNumberFormat="1" applyFont="1" applyFill="1" applyBorder="1" applyAlignment="1">
      <alignment horizontal="center" vertical="center"/>
    </xf>
    <xf numFmtId="1" fontId="99" fillId="80" borderId="37" xfId="0" applyNumberFormat="1" applyFont="1" applyFill="1" applyBorder="1" applyAlignment="1">
      <alignment horizontal="center" vertical="center"/>
    </xf>
    <xf numFmtId="0" fontId="99" fillId="80" borderId="10" xfId="0" applyFont="1" applyFill="1" applyBorder="1" applyAlignment="1">
      <alignment horizontal="center" shrinkToFit="1"/>
    </xf>
    <xf numFmtId="1" fontId="99" fillId="80" borderId="10" xfId="0" applyNumberFormat="1" applyFont="1" applyFill="1" applyBorder="1" applyAlignment="1">
      <alignment horizontal="center" shrinkToFit="1"/>
    </xf>
    <xf numFmtId="1" fontId="97" fillId="80" borderId="10" xfId="0" applyNumberFormat="1" applyFont="1" applyFill="1" applyBorder="1" applyAlignment="1">
      <alignment horizontal="right" shrinkToFit="1"/>
    </xf>
    <xf numFmtId="0" fontId="24" fillId="80" borderId="10" xfId="0" applyFont="1" applyFill="1" applyBorder="1" applyAlignment="1">
      <alignment horizontal="center" vertical="center" wrapText="1"/>
    </xf>
    <xf numFmtId="0" fontId="20" fillId="80" borderId="10" xfId="0" applyFont="1" applyFill="1" applyBorder="1" applyAlignment="1">
      <alignment horizontal="center" shrinkToFit="1"/>
    </xf>
    <xf numFmtId="164" fontId="24" fillId="80" borderId="10" xfId="0" applyNumberFormat="1" applyFont="1" applyFill="1" applyBorder="1" applyAlignment="1">
      <alignment horizontal="center" shrinkToFit="1"/>
    </xf>
    <xf numFmtId="0" fontId="20" fillId="80" borderId="10" xfId="0" applyFont="1" applyFill="1" applyBorder="1" applyAlignment="1">
      <alignment horizontal="center" vertical="center"/>
    </xf>
    <xf numFmtId="0" fontId="24" fillId="80" borderId="10" xfId="0" applyFont="1" applyFill="1" applyBorder="1" applyAlignment="1">
      <alignment horizontal="center" shrinkToFit="1"/>
    </xf>
    <xf numFmtId="0" fontId="24" fillId="80" borderId="10" xfId="0" applyFont="1" applyFill="1" applyBorder="1" applyAlignment="1">
      <alignment horizontal="center" vertical="center"/>
    </xf>
    <xf numFmtId="0" fontId="117" fillId="80" borderId="10" xfId="0" applyFont="1" applyFill="1" applyBorder="1" applyAlignment="1">
      <alignment horizontal="center" shrinkToFit="1"/>
    </xf>
    <xf numFmtId="0" fontId="24" fillId="80" borderId="16" xfId="0" applyFont="1" applyFill="1" applyBorder="1" applyAlignment="1">
      <alignment horizontal="center" shrinkToFit="1"/>
    </xf>
    <xf numFmtId="0" fontId="24" fillId="80" borderId="37" xfId="0" applyFont="1" applyFill="1" applyBorder="1" applyAlignment="1">
      <alignment horizontal="center" shrinkToFit="1"/>
    </xf>
    <xf numFmtId="0" fontId="96" fillId="80" borderId="10" xfId="0" applyFont="1" applyFill="1" applyBorder="1" applyAlignment="1">
      <alignment horizontal="center" shrinkToFit="1"/>
    </xf>
    <xf numFmtId="0" fontId="96" fillId="72" borderId="10" xfId="0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/>
    </xf>
    <xf numFmtId="0" fontId="119" fillId="80" borderId="10" xfId="0" applyFont="1" applyFill="1" applyBorder="1" applyAlignment="1">
      <alignment horizontal="center" shrinkToFit="1"/>
    </xf>
    <xf numFmtId="0" fontId="28" fillId="80" borderId="10" xfId="0" applyFont="1" applyFill="1" applyBorder="1" applyAlignment="1">
      <alignment horizontal="center" vertical="center" shrinkToFit="1"/>
    </xf>
    <xf numFmtId="0" fontId="97" fillId="80" borderId="10" xfId="0" applyFont="1" applyFill="1" applyBorder="1" applyAlignment="1">
      <alignment horizontal="center" shrinkToFit="1"/>
    </xf>
    <xf numFmtId="164" fontId="99" fillId="80" borderId="10" xfId="0" applyNumberFormat="1" applyFont="1" applyFill="1" applyBorder="1" applyAlignment="1">
      <alignment horizontal="center" shrinkToFit="1"/>
    </xf>
    <xf numFmtId="0" fontId="120" fillId="72" borderId="16" xfId="0" applyFont="1" applyFill="1" applyBorder="1" applyAlignment="1">
      <alignment horizontal="center" shrinkToFit="1"/>
    </xf>
    <xf numFmtId="0" fontId="120" fillId="72" borderId="37" xfId="0" applyFont="1" applyFill="1" applyBorder="1" applyAlignment="1">
      <alignment horizontal="center" shrinkToFit="1"/>
    </xf>
    <xf numFmtId="0" fontId="122" fillId="80" borderId="10" xfId="0" applyFont="1" applyFill="1" applyBorder="1" applyAlignment="1">
      <alignment horizontal="center" shrinkToFit="1"/>
    </xf>
    <xf numFmtId="0" fontId="10" fillId="80" borderId="10" xfId="0" applyFont="1" applyFill="1" applyBorder="1" applyAlignment="1">
      <alignment horizontal="center" shrinkToFit="1"/>
    </xf>
    <xf numFmtId="0" fontId="120" fillId="80" borderId="16" xfId="0" applyFont="1" applyFill="1" applyBorder="1" applyAlignment="1">
      <alignment horizontal="center" shrinkToFit="1"/>
    </xf>
    <xf numFmtId="0" fontId="120" fillId="80" borderId="37" xfId="0" applyFont="1" applyFill="1" applyBorder="1" applyAlignment="1">
      <alignment horizontal="center" shrinkToFit="1"/>
    </xf>
    <xf numFmtId="2" fontId="99" fillId="75" borderId="10" xfId="0" applyNumberFormat="1" applyFont="1" applyFill="1" applyBorder="1" applyAlignment="1">
      <alignment horizontal="center" shrinkToFit="1"/>
    </xf>
    <xf numFmtId="0" fontId="99" fillId="75" borderId="10" xfId="0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1" fontId="99" fillId="80" borderId="10" xfId="0" applyNumberFormat="1" applyFont="1" applyFill="1" applyBorder="1" applyAlignment="1">
      <alignment horizontal="right" shrinkToFit="1"/>
    </xf>
    <xf numFmtId="164" fontId="99" fillId="75" borderId="10" xfId="0" applyNumberFormat="1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121" fillId="80" borderId="10" xfId="0" applyFont="1" applyFill="1" applyBorder="1" applyAlignment="1">
      <alignment horizontal="center"/>
    </xf>
    <xf numFmtId="0" fontId="10" fillId="80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118" fillId="80" borderId="10" xfId="0" applyFont="1" applyFill="1" applyBorder="1" applyAlignment="1">
      <alignment horizontal="center"/>
    </xf>
    <xf numFmtId="0" fontId="119" fillId="80" borderId="10" xfId="0" applyFont="1" applyFill="1" applyBorder="1" applyAlignment="1">
      <alignment horizontal="center" vertical="center"/>
    </xf>
    <xf numFmtId="0" fontId="119" fillId="80" borderId="10" xfId="0" applyFont="1" applyFill="1" applyBorder="1" applyAlignment="1">
      <alignment horizontal="center"/>
    </xf>
    <xf numFmtId="0" fontId="120" fillId="72" borderId="10" xfId="0" applyFont="1" applyFill="1" applyBorder="1" applyAlignment="1">
      <alignment horizontal="center" shrinkToFit="1"/>
    </xf>
    <xf numFmtId="0" fontId="120" fillId="80" borderId="10" xfId="0" applyFont="1" applyFill="1" applyBorder="1" applyAlignment="1">
      <alignment horizontal="center" shrinkToFit="1"/>
    </xf>
    <xf numFmtId="0" fontId="99" fillId="80" borderId="10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164" fontId="97" fillId="80" borderId="16" xfId="0" applyNumberFormat="1" applyFont="1" applyFill="1" applyBorder="1" applyAlignment="1">
      <alignment horizontal="center" vertical="center"/>
    </xf>
    <xf numFmtId="164" fontId="97" fillId="80" borderId="37" xfId="0" applyNumberFormat="1" applyFont="1" applyFill="1" applyBorder="1" applyAlignment="1">
      <alignment horizontal="center" vertical="center"/>
    </xf>
    <xf numFmtId="0" fontId="103" fillId="0" borderId="16" xfId="0" applyFont="1" applyFill="1" applyBorder="1" applyAlignment="1">
      <alignment horizontal="center"/>
    </xf>
    <xf numFmtId="0" fontId="103" fillId="0" borderId="38" xfId="0" applyFont="1" applyFill="1" applyBorder="1" applyAlignment="1">
      <alignment horizontal="center"/>
    </xf>
    <xf numFmtId="0" fontId="103" fillId="0" borderId="3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4" fillId="0" borderId="0" xfId="0" applyFont="1" applyBorder="1" applyAlignment="1">
      <alignment horizontal="center"/>
    </xf>
    <xf numFmtId="0" fontId="99" fillId="80" borderId="16" xfId="0" applyFont="1" applyFill="1" applyBorder="1" applyAlignment="1">
      <alignment horizontal="center" vertical="center"/>
    </xf>
    <xf numFmtId="0" fontId="99" fillId="80" borderId="37" xfId="0" applyFont="1" applyFill="1" applyBorder="1" applyAlignment="1">
      <alignment horizontal="center" vertical="center"/>
    </xf>
    <xf numFmtId="0" fontId="24" fillId="80" borderId="16" xfId="0" applyFont="1" applyFill="1" applyBorder="1" applyAlignment="1">
      <alignment horizontal="center" vertical="center" wrapText="1"/>
    </xf>
    <xf numFmtId="0" fontId="24" fillId="80" borderId="38" xfId="0" applyFont="1" applyFill="1" applyBorder="1" applyAlignment="1">
      <alignment horizontal="center" vertical="center" wrapText="1"/>
    </xf>
    <xf numFmtId="0" fontId="24" fillId="80" borderId="37" xfId="0" applyFont="1" applyFill="1" applyBorder="1" applyAlignment="1">
      <alignment horizontal="center" vertical="center" wrapText="1"/>
    </xf>
    <xf numFmtId="164" fontId="24" fillId="80" borderId="16" xfId="0" applyNumberFormat="1" applyFont="1" applyFill="1" applyBorder="1" applyAlignment="1">
      <alignment horizontal="center"/>
    </xf>
    <xf numFmtId="164" fontId="24" fillId="80" borderId="37" xfId="0" applyNumberFormat="1" applyFont="1" applyFill="1" applyBorder="1" applyAlignment="1">
      <alignment horizontal="center"/>
    </xf>
    <xf numFmtId="164" fontId="99" fillId="80" borderId="16" xfId="0" applyNumberFormat="1" applyFont="1" applyFill="1" applyBorder="1" applyAlignment="1">
      <alignment horizontal="center"/>
    </xf>
    <xf numFmtId="164" fontId="99" fillId="80" borderId="37" xfId="0" applyNumberFormat="1" applyFont="1" applyFill="1" applyBorder="1" applyAlignment="1">
      <alignment horizontal="center"/>
    </xf>
    <xf numFmtId="0" fontId="24" fillId="80" borderId="16" xfId="0" applyFont="1" applyFill="1" applyBorder="1" applyAlignment="1">
      <alignment horizontal="center"/>
    </xf>
    <xf numFmtId="0" fontId="24" fillId="80" borderId="38" xfId="0" applyFont="1" applyFill="1" applyBorder="1" applyAlignment="1">
      <alignment horizontal="center"/>
    </xf>
    <xf numFmtId="0" fontId="24" fillId="80" borderId="37" xfId="0" applyFont="1" applyFill="1" applyBorder="1" applyAlignment="1">
      <alignment horizontal="center"/>
    </xf>
    <xf numFmtId="0" fontId="99" fillId="80" borderId="16" xfId="0" applyFont="1" applyFill="1" applyBorder="1" applyAlignment="1">
      <alignment horizontal="center"/>
    </xf>
    <xf numFmtId="0" fontId="99" fillId="80" borderId="37" xfId="0" applyFont="1" applyFill="1" applyBorder="1" applyAlignment="1">
      <alignment horizontal="center"/>
    </xf>
    <xf numFmtId="0" fontId="97" fillId="80" borderId="16" xfId="0" applyFont="1" applyFill="1" applyBorder="1" applyAlignment="1">
      <alignment horizontal="center" vertical="center"/>
    </xf>
    <xf numFmtId="0" fontId="97" fillId="80" borderId="37" xfId="0" applyFont="1" applyFill="1" applyBorder="1" applyAlignment="1">
      <alignment horizontal="center" vertical="center"/>
    </xf>
    <xf numFmtId="0" fontId="24" fillId="80" borderId="62" xfId="0" applyFont="1" applyFill="1" applyBorder="1" applyAlignment="1">
      <alignment horizontal="center" vertical="center"/>
    </xf>
    <xf numFmtId="0" fontId="24" fillId="80" borderId="15" xfId="0" applyFont="1" applyFill="1" applyBorder="1" applyAlignment="1">
      <alignment horizontal="center" vertical="center"/>
    </xf>
    <xf numFmtId="0" fontId="24" fillId="80" borderId="36" xfId="0" applyFont="1" applyFill="1" applyBorder="1" applyAlignment="1">
      <alignment horizontal="center" vertical="center"/>
    </xf>
    <xf numFmtId="0" fontId="24" fillId="80" borderId="42" xfId="0" applyFont="1" applyFill="1" applyBorder="1" applyAlignment="1">
      <alignment horizontal="center" vertical="center"/>
    </xf>
    <xf numFmtId="0" fontId="24" fillId="80" borderId="17" xfId="0" applyFont="1" applyFill="1" applyBorder="1" applyAlignment="1">
      <alignment horizontal="center" vertical="center"/>
    </xf>
    <xf numFmtId="0" fontId="24" fillId="80" borderId="61" xfId="0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46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horizontal="center" vertical="center"/>
    </xf>
    <xf numFmtId="164" fontId="16" fillId="0" borderId="83" xfId="0" applyNumberFormat="1" applyFont="1" applyFill="1" applyBorder="1" applyAlignment="1">
      <alignment horizontal="center" vertical="center"/>
    </xf>
    <xf numFmtId="164" fontId="16" fillId="43" borderId="86" xfId="0" applyNumberFormat="1" applyFont="1" applyFill="1" applyBorder="1" applyAlignment="1">
      <alignment horizontal="center" vertical="center"/>
    </xf>
    <xf numFmtId="0" fontId="16" fillId="43" borderId="84" xfId="0" applyFont="1" applyFill="1" applyBorder="1" applyAlignment="1">
      <alignment horizontal="center" vertical="center"/>
    </xf>
    <xf numFmtId="0" fontId="16" fillId="43" borderId="85" xfId="0" applyFont="1" applyFill="1" applyBorder="1" applyAlignment="1">
      <alignment horizontal="center" vertical="center"/>
    </xf>
    <xf numFmtId="0" fontId="16" fillId="43" borderId="86" xfId="0" applyFont="1" applyFill="1" applyBorder="1" applyAlignment="1">
      <alignment horizontal="center" vertical="center"/>
    </xf>
    <xf numFmtId="0" fontId="16" fillId="43" borderId="48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43" borderId="4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right" vertical="center"/>
    </xf>
    <xf numFmtId="0" fontId="13" fillId="0" borderId="29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left" vertical="center"/>
    </xf>
    <xf numFmtId="0" fontId="9" fillId="0" borderId="50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6" fillId="43" borderId="44" xfId="0" applyFont="1" applyFill="1" applyBorder="1" applyAlignment="1">
      <alignment horizontal="center" vertical="center"/>
    </xf>
    <xf numFmtId="0" fontId="16" fillId="43" borderId="83" xfId="0" applyFont="1" applyFill="1" applyBorder="1" applyAlignment="1">
      <alignment horizontal="center" vertical="center"/>
    </xf>
    <xf numFmtId="164" fontId="16" fillId="43" borderId="83" xfId="0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top" wrapText="1"/>
    </xf>
    <xf numFmtId="0" fontId="9" fillId="0" borderId="29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114" fillId="0" borderId="0" xfId="0" applyFont="1" applyAlignment="1">
      <alignment horizontal="center" wrapText="1"/>
    </xf>
    <xf numFmtId="0" fontId="115" fillId="0" borderId="0" xfId="0" applyFont="1" applyAlignment="1">
      <alignment horizontal="center"/>
    </xf>
    <xf numFmtId="0" fontId="131" fillId="75" borderId="54" xfId="0" applyFont="1" applyFill="1" applyBorder="1" applyAlignment="1">
      <alignment horizontal="center"/>
    </xf>
    <xf numFmtId="0" fontId="131" fillId="75" borderId="55" xfId="0" applyFont="1" applyFill="1" applyBorder="1" applyAlignment="1">
      <alignment horizontal="center"/>
    </xf>
    <xf numFmtId="0" fontId="131" fillId="75" borderId="56" xfId="0" applyFont="1" applyFill="1" applyBorder="1" applyAlignment="1">
      <alignment horizontal="center"/>
    </xf>
    <xf numFmtId="0" fontId="97" fillId="75" borderId="30" xfId="0" applyFont="1" applyFill="1" applyBorder="1" applyAlignment="1">
      <alignment horizontal="center" vertical="center"/>
    </xf>
    <xf numFmtId="0" fontId="97" fillId="75" borderId="49" xfId="0" applyFont="1" applyFill="1" applyBorder="1" applyAlignment="1">
      <alignment horizontal="center" vertical="center"/>
    </xf>
    <xf numFmtId="0" fontId="97" fillId="75" borderId="47" xfId="0" applyFont="1" applyFill="1" applyBorder="1" applyAlignment="1">
      <alignment horizontal="center" vertical="center"/>
    </xf>
    <xf numFmtId="0" fontId="97" fillId="75" borderId="31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4" fillId="0" borderId="35" xfId="0" applyFont="1" applyFill="1" applyBorder="1" applyAlignment="1">
      <alignment horizontal="center" vertical="center"/>
    </xf>
    <xf numFmtId="0" fontId="114" fillId="0" borderId="49" xfId="0" applyFont="1" applyFill="1" applyBorder="1" applyAlignment="1">
      <alignment horizontal="center" vertical="center"/>
    </xf>
    <xf numFmtId="0" fontId="114" fillId="0" borderId="47" xfId="0" applyFont="1" applyFill="1" applyBorder="1" applyAlignment="1">
      <alignment horizontal="center" vertical="center"/>
    </xf>
    <xf numFmtId="0" fontId="114" fillId="76" borderId="35" xfId="0" applyFont="1" applyFill="1" applyBorder="1" applyAlignment="1">
      <alignment horizontal="center" vertical="center"/>
    </xf>
    <xf numFmtId="0" fontId="114" fillId="76" borderId="49" xfId="0" applyFont="1" applyFill="1" applyBorder="1" applyAlignment="1">
      <alignment horizontal="center" vertical="center"/>
    </xf>
    <xf numFmtId="0" fontId="114" fillId="76" borderId="47" xfId="0" applyFont="1" applyFill="1" applyBorder="1" applyAlignment="1">
      <alignment horizontal="center" vertical="center"/>
    </xf>
    <xf numFmtId="0" fontId="113" fillId="72" borderId="11" xfId="0" applyFont="1" applyFill="1" applyBorder="1" applyAlignment="1">
      <alignment horizontal="center" vertical="center"/>
    </xf>
    <xf numFmtId="0" fontId="113" fillId="0" borderId="11" xfId="0" applyFont="1" applyFill="1" applyBorder="1" applyAlignment="1">
      <alignment horizontal="center" vertical="center"/>
    </xf>
    <xf numFmtId="0" fontId="114" fillId="76" borderId="52" xfId="0" applyFont="1" applyFill="1" applyBorder="1" applyAlignment="1">
      <alignment horizontal="center" vertical="center"/>
    </xf>
    <xf numFmtId="0" fontId="114" fillId="76" borderId="53" xfId="0" applyFont="1" applyFill="1" applyBorder="1" applyAlignment="1">
      <alignment horizontal="center" vertical="center"/>
    </xf>
    <xf numFmtId="0" fontId="114" fillId="76" borderId="122" xfId="0" applyFont="1" applyFill="1" applyBorder="1" applyAlignment="1">
      <alignment horizontal="center" vertical="center"/>
    </xf>
    <xf numFmtId="0" fontId="137" fillId="79" borderId="110" xfId="0" applyFont="1" applyFill="1" applyBorder="1" applyAlignment="1">
      <alignment horizontal="center" shrinkToFit="1"/>
    </xf>
    <xf numFmtId="0" fontId="137" fillId="79" borderId="111" xfId="0" applyFont="1" applyFill="1" applyBorder="1" applyAlignment="1">
      <alignment horizontal="center" shrinkToFit="1"/>
    </xf>
    <xf numFmtId="0" fontId="116" fillId="79" borderId="107" xfId="0" applyFont="1" applyFill="1" applyBorder="1" applyAlignment="1">
      <alignment horizontal="center" shrinkToFit="1"/>
    </xf>
    <xf numFmtId="0" fontId="116" fillId="79" borderId="108" xfId="0" applyFont="1" applyFill="1" applyBorder="1" applyAlignment="1">
      <alignment horizontal="center" shrinkToFit="1"/>
    </xf>
    <xf numFmtId="0" fontId="137" fillId="79" borderId="129" xfId="0" applyFont="1" applyFill="1" applyBorder="1" applyAlignment="1">
      <alignment horizontal="center" vertical="center" shrinkToFit="1"/>
    </xf>
    <xf numFmtId="0" fontId="137" fillId="79" borderId="130" xfId="0" applyFont="1" applyFill="1" applyBorder="1" applyAlignment="1">
      <alignment horizontal="center" vertical="center" shrinkToFit="1"/>
    </xf>
    <xf numFmtId="0" fontId="137" fillId="79" borderId="0" xfId="0" applyFont="1" applyFill="1" applyBorder="1" applyAlignment="1">
      <alignment horizontal="center" vertical="center" shrinkToFit="1"/>
    </xf>
    <xf numFmtId="0" fontId="137" fillId="79" borderId="131" xfId="0" applyFont="1" applyFill="1" applyBorder="1" applyAlignment="1">
      <alignment horizontal="center" vertical="center" shrinkToFit="1"/>
    </xf>
    <xf numFmtId="0" fontId="137" fillId="79" borderId="17" xfId="0" applyFont="1" applyFill="1" applyBorder="1" applyAlignment="1">
      <alignment horizontal="center" vertical="center" shrinkToFit="1"/>
    </xf>
    <xf numFmtId="0" fontId="137" fillId="79" borderId="132" xfId="0" applyFont="1" applyFill="1" applyBorder="1" applyAlignment="1">
      <alignment horizontal="center" vertical="center" shrinkToFit="1"/>
    </xf>
    <xf numFmtId="0" fontId="116" fillId="79" borderId="107" xfId="0" applyFont="1" applyFill="1" applyBorder="1" applyAlignment="1">
      <alignment horizontal="center"/>
    </xf>
    <xf numFmtId="0" fontId="116" fillId="79" borderId="108" xfId="0" applyFont="1" applyFill="1" applyBorder="1" applyAlignment="1">
      <alignment horizontal="center"/>
    </xf>
    <xf numFmtId="0" fontId="116" fillId="79" borderId="109" xfId="0" applyFont="1" applyFill="1" applyBorder="1" applyAlignment="1">
      <alignment horizontal="center"/>
    </xf>
    <xf numFmtId="0" fontId="97" fillId="74" borderId="10" xfId="0" applyFont="1" applyFill="1" applyBorder="1" applyAlignment="1">
      <alignment horizontal="center" vertical="center"/>
    </xf>
    <xf numFmtId="0" fontId="123" fillId="74" borderId="14" xfId="0" applyFont="1" applyFill="1" applyBorder="1" applyAlignment="1">
      <alignment horizontal="center" vertical="center"/>
    </xf>
    <xf numFmtId="0" fontId="123" fillId="74" borderId="12" xfId="0" applyFont="1" applyFill="1" applyBorder="1" applyAlignment="1">
      <alignment horizontal="center" vertical="center"/>
    </xf>
    <xf numFmtId="0" fontId="132" fillId="74" borderId="12" xfId="0" applyFont="1" applyFill="1" applyBorder="1" applyAlignment="1">
      <alignment horizontal="left" vertical="center"/>
    </xf>
    <xf numFmtId="0" fontId="132" fillId="74" borderId="14" xfId="0" applyFont="1" applyFill="1" applyBorder="1" applyAlignment="1">
      <alignment horizontal="left" vertical="center"/>
    </xf>
    <xf numFmtId="0" fontId="99" fillId="74" borderId="10" xfId="0" applyFont="1" applyFill="1" applyBorder="1" applyAlignment="1">
      <alignment horizontal="center" vertical="center"/>
    </xf>
    <xf numFmtId="0" fontId="123" fillId="81" borderId="12" xfId="0" applyFont="1" applyFill="1" applyBorder="1" applyAlignment="1">
      <alignment horizontal="center" vertical="center"/>
    </xf>
    <xf numFmtId="0" fontId="112" fillId="81" borderId="12" xfId="0" applyFont="1" applyFill="1" applyBorder="1" applyAlignment="1">
      <alignment horizontal="left" vertical="center"/>
    </xf>
    <xf numFmtId="0" fontId="97" fillId="81" borderId="10" xfId="0" applyFont="1" applyFill="1" applyBorder="1" applyAlignment="1">
      <alignment horizontal="center" vertical="center"/>
    </xf>
    <xf numFmtId="0" fontId="123" fillId="81" borderId="14" xfId="0" applyFont="1" applyFill="1" applyBorder="1" applyAlignment="1">
      <alignment horizontal="center" vertical="center"/>
    </xf>
    <xf numFmtId="0" fontId="112" fillId="81" borderId="14" xfId="0" applyFont="1" applyFill="1" applyBorder="1" applyAlignment="1">
      <alignment horizontal="left" vertical="center"/>
    </xf>
    <xf numFmtId="0" fontId="99" fillId="81" borderId="10" xfId="0" applyFont="1" applyFill="1" applyBorder="1" applyAlignment="1">
      <alignment horizontal="center" vertical="center"/>
    </xf>
    <xf numFmtId="0" fontId="123" fillId="81" borderId="13" xfId="0" applyFont="1" applyFill="1" applyBorder="1" applyAlignment="1">
      <alignment horizontal="center" vertical="center"/>
    </xf>
    <xf numFmtId="0" fontId="112" fillId="81" borderId="103" xfId="0" applyFont="1" applyFill="1" applyBorder="1" applyAlignment="1">
      <alignment horizontal="left" vertical="center"/>
    </xf>
    <xf numFmtId="0" fontId="112" fillId="81" borderId="13" xfId="0" applyFont="1" applyFill="1" applyBorder="1" applyAlignment="1">
      <alignment horizontal="left" vertical="center"/>
    </xf>
    <xf numFmtId="0" fontId="132" fillId="74" borderId="103" xfId="0" applyFont="1" applyFill="1" applyBorder="1" applyAlignment="1">
      <alignment horizontal="left" vertical="center"/>
    </xf>
    <xf numFmtId="0" fontId="123" fillId="74" borderId="103" xfId="0" applyFont="1" applyFill="1" applyBorder="1" applyAlignment="1">
      <alignment horizontal="center" vertical="center"/>
    </xf>
    <xf numFmtId="0" fontId="132" fillId="74" borderId="13" xfId="0" applyFont="1" applyFill="1" applyBorder="1" applyAlignment="1">
      <alignment horizontal="left" vertical="center"/>
    </xf>
    <xf numFmtId="0" fontId="123" fillId="74" borderId="13" xfId="0" applyFont="1" applyFill="1" applyBorder="1" applyAlignment="1">
      <alignment horizontal="center" vertical="center"/>
    </xf>
    <xf numFmtId="0" fontId="123" fillId="81" borderId="103" xfId="0" applyFont="1" applyFill="1" applyBorder="1" applyAlignment="1">
      <alignment horizontal="center" vertical="center"/>
    </xf>
    <xf numFmtId="0" fontId="112" fillId="86" borderId="13" xfId="0" applyFont="1" applyFill="1" applyBorder="1" applyAlignment="1">
      <alignment horizontal="left" vertical="center"/>
    </xf>
    <xf numFmtId="0" fontId="112" fillId="86" borderId="12" xfId="0" applyFont="1" applyFill="1" applyBorder="1" applyAlignment="1">
      <alignment horizontal="left" vertical="center"/>
    </xf>
    <xf numFmtId="0" fontId="112" fillId="86" borderId="14" xfId="0" applyFont="1" applyFill="1" applyBorder="1" applyAlignment="1">
      <alignment horizontal="left" vertical="center"/>
    </xf>
    <xf numFmtId="0" fontId="112" fillId="86" borderId="103" xfId="0" applyFont="1" applyFill="1" applyBorder="1" applyAlignment="1">
      <alignment horizontal="left" vertical="center"/>
    </xf>
    <xf numFmtId="0" fontId="112" fillId="73" borderId="107" xfId="0" applyFont="1" applyFill="1" applyBorder="1" applyAlignment="1">
      <alignment horizontal="left" vertical="center"/>
    </xf>
    <xf numFmtId="0" fontId="112" fillId="73" borderId="108" xfId="0" applyFont="1" applyFill="1" applyBorder="1" applyAlignment="1">
      <alignment horizontal="left" vertical="center"/>
    </xf>
    <xf numFmtId="0" fontId="112" fillId="73" borderId="109" xfId="0" applyFont="1" applyFill="1" applyBorder="1" applyAlignment="1">
      <alignment horizontal="left" vertical="center"/>
    </xf>
    <xf numFmtId="0" fontId="123" fillId="73" borderId="107" xfId="0" applyFont="1" applyFill="1" applyBorder="1" applyAlignment="1">
      <alignment horizontal="center" vertical="center"/>
    </xf>
    <xf numFmtId="0" fontId="123" fillId="73" borderId="109" xfId="0" applyFont="1" applyFill="1" applyBorder="1" applyAlignment="1">
      <alignment horizontal="center" vertical="center"/>
    </xf>
    <xf numFmtId="0" fontId="123" fillId="86" borderId="13" xfId="0" applyFont="1" applyFill="1" applyBorder="1" applyAlignment="1">
      <alignment horizontal="center" vertical="center"/>
    </xf>
    <xf numFmtId="0" fontId="123" fillId="86" borderId="12" xfId="0" applyFont="1" applyFill="1" applyBorder="1" applyAlignment="1">
      <alignment horizontal="center" vertical="center"/>
    </xf>
    <xf numFmtId="0" fontId="123" fillId="86" borderId="103" xfId="0" applyFont="1" applyFill="1" applyBorder="1" applyAlignment="1">
      <alignment horizontal="center" vertical="center"/>
    </xf>
    <xf numFmtId="0" fontId="134" fillId="0" borderId="0" xfId="0" applyFont="1" applyAlignment="1">
      <alignment horizontal="center"/>
    </xf>
    <xf numFmtId="0" fontId="112" fillId="73" borderId="110" xfId="0" applyFont="1" applyFill="1" applyBorder="1" applyAlignment="1">
      <alignment horizontal="left" vertical="center"/>
    </xf>
    <xf numFmtId="0" fontId="112" fillId="73" borderId="111" xfId="0" applyFont="1" applyFill="1" applyBorder="1" applyAlignment="1">
      <alignment horizontal="left" vertical="center"/>
    </xf>
    <xf numFmtId="0" fontId="112" fillId="73" borderId="112" xfId="0" applyFont="1" applyFill="1" applyBorder="1" applyAlignment="1">
      <alignment horizontal="left" vertical="center"/>
    </xf>
    <xf numFmtId="0" fontId="123" fillId="73" borderId="110" xfId="0" applyFont="1" applyFill="1" applyBorder="1" applyAlignment="1">
      <alignment horizontal="center" vertical="center"/>
    </xf>
    <xf numFmtId="0" fontId="123" fillId="73" borderId="112" xfId="0" applyFont="1" applyFill="1" applyBorder="1" applyAlignment="1">
      <alignment horizontal="center" vertical="center"/>
    </xf>
    <xf numFmtId="0" fontId="113" fillId="72" borderId="117" xfId="0" applyFont="1" applyFill="1" applyBorder="1" applyAlignment="1">
      <alignment horizontal="center" vertical="center"/>
    </xf>
    <xf numFmtId="0" fontId="113" fillId="72" borderId="118" xfId="0" applyFont="1" applyFill="1" applyBorder="1" applyAlignment="1">
      <alignment horizontal="center" vertical="center"/>
    </xf>
    <xf numFmtId="0" fontId="113" fillId="72" borderId="119" xfId="0" applyFont="1" applyFill="1" applyBorder="1" applyAlignment="1">
      <alignment horizontal="center" vertical="center"/>
    </xf>
    <xf numFmtId="0" fontId="99" fillId="0" borderId="17" xfId="0" applyFont="1" applyFill="1" applyBorder="1" applyAlignment="1">
      <alignment horizontal="center" vertical="center"/>
    </xf>
    <xf numFmtId="0" fontId="99" fillId="0" borderId="132" xfId="0" applyFont="1" applyFill="1" applyBorder="1" applyAlignment="1">
      <alignment horizontal="center" vertical="center"/>
    </xf>
    <xf numFmtId="0" fontId="97" fillId="73" borderId="10" xfId="0" applyFont="1" applyFill="1" applyBorder="1" applyAlignment="1">
      <alignment horizontal="center" vertical="center"/>
    </xf>
    <xf numFmtId="0" fontId="97" fillId="86" borderId="10" xfId="0" applyFont="1" applyFill="1" applyBorder="1" applyAlignment="1">
      <alignment horizontal="center" vertical="center"/>
    </xf>
    <xf numFmtId="0" fontId="112" fillId="73" borderId="104" xfId="0" applyFont="1" applyFill="1" applyBorder="1" applyAlignment="1">
      <alignment horizontal="left" vertical="center"/>
    </xf>
    <xf numFmtId="0" fontId="112" fillId="73" borderId="105" xfId="0" applyFont="1" applyFill="1" applyBorder="1" applyAlignment="1">
      <alignment horizontal="left" vertical="center"/>
    </xf>
    <xf numFmtId="0" fontId="112" fillId="73" borderId="106" xfId="0" applyFont="1" applyFill="1" applyBorder="1" applyAlignment="1">
      <alignment horizontal="left" vertical="center"/>
    </xf>
    <xf numFmtId="0" fontId="123" fillId="73" borderId="104" xfId="0" applyFont="1" applyFill="1" applyBorder="1" applyAlignment="1">
      <alignment horizontal="center" vertical="center"/>
    </xf>
    <xf numFmtId="0" fontId="123" fillId="73" borderId="106" xfId="0" applyFont="1" applyFill="1" applyBorder="1" applyAlignment="1">
      <alignment horizontal="center" vertical="center"/>
    </xf>
    <xf numFmtId="0" fontId="99" fillId="86" borderId="10" xfId="0" applyFont="1" applyFill="1" applyBorder="1" applyAlignment="1">
      <alignment horizontal="center" vertical="center"/>
    </xf>
    <xf numFmtId="0" fontId="99" fillId="73" borderId="10" xfId="0" applyFont="1" applyFill="1" applyBorder="1" applyAlignment="1">
      <alignment horizontal="center" vertical="center"/>
    </xf>
    <xf numFmtId="0" fontId="123" fillId="86" borderId="14" xfId="0" applyFont="1" applyFill="1" applyBorder="1" applyAlignment="1">
      <alignment horizontal="center" vertical="center"/>
    </xf>
    <xf numFmtId="0" fontId="10" fillId="87" borderId="62" xfId="0" applyFont="1" applyFill="1" applyBorder="1" applyAlignment="1">
      <alignment horizontal="center" vertical="center"/>
    </xf>
    <xf numFmtId="0" fontId="10" fillId="87" borderId="15" xfId="0" applyFont="1" applyFill="1" applyBorder="1" applyAlignment="1">
      <alignment horizontal="center" vertical="center"/>
    </xf>
    <xf numFmtId="0" fontId="10" fillId="87" borderId="96" xfId="0" applyFont="1" applyFill="1" applyBorder="1" applyAlignment="1">
      <alignment horizontal="center" vertical="center"/>
    </xf>
    <xf numFmtId="0" fontId="101" fillId="87" borderId="42" xfId="0" applyFont="1" applyFill="1" applyBorder="1" applyAlignment="1">
      <alignment horizontal="center" vertical="top"/>
    </xf>
    <xf numFmtId="0" fontId="101" fillId="87" borderId="61" xfId="0" applyFont="1" applyFill="1" applyBorder="1" applyAlignment="1">
      <alignment horizontal="center" vertical="top"/>
    </xf>
    <xf numFmtId="0" fontId="10" fillId="87" borderId="42" xfId="0" applyFont="1" applyFill="1" applyBorder="1" applyAlignment="1">
      <alignment horizontal="center" vertical="top"/>
    </xf>
    <xf numFmtId="0" fontId="10" fillId="87" borderId="61" xfId="0" applyFont="1" applyFill="1" applyBorder="1" applyAlignment="1">
      <alignment horizontal="center" vertical="top"/>
    </xf>
    <xf numFmtId="49" fontId="5" fillId="87" borderId="69" xfId="0" applyNumberFormat="1" applyFont="1" applyFill="1" applyBorder="1" applyAlignment="1">
      <alignment horizontal="center"/>
    </xf>
    <xf numFmtId="49" fontId="5" fillId="87" borderId="39" xfId="0" applyNumberFormat="1" applyFont="1" applyFill="1" applyBorder="1" applyAlignment="1">
      <alignment horizontal="center"/>
    </xf>
    <xf numFmtId="49" fontId="116" fillId="87" borderId="62" xfId="0" applyNumberFormat="1" applyFont="1" applyFill="1" applyBorder="1" applyAlignment="1">
      <alignment horizontal="center"/>
    </xf>
    <xf numFmtId="49" fontId="116" fillId="87" borderId="36" xfId="0" applyNumberFormat="1" applyFont="1" applyFill="1" applyBorder="1" applyAlignment="1">
      <alignment horizontal="center"/>
    </xf>
    <xf numFmtId="0" fontId="138" fillId="88" borderId="69" xfId="0" applyFont="1" applyFill="1" applyBorder="1" applyAlignment="1">
      <alignment horizontal="center"/>
    </xf>
    <xf numFmtId="0" fontId="138" fillId="88" borderId="0" xfId="0" applyFont="1" applyFill="1" applyBorder="1" applyAlignment="1">
      <alignment horizontal="center"/>
    </xf>
    <xf numFmtId="0" fontId="138" fillId="88" borderId="39" xfId="0" applyFont="1" applyFill="1" applyBorder="1" applyAlignment="1">
      <alignment horizontal="center"/>
    </xf>
    <xf numFmtId="0" fontId="142" fillId="0" borderId="38" xfId="0" applyFont="1" applyBorder="1" applyAlignment="1">
      <alignment horizontal="center" vertical="top"/>
    </xf>
    <xf numFmtId="0" fontId="18" fillId="87" borderId="57" xfId="0" applyFont="1" applyFill="1" applyBorder="1" applyAlignment="1">
      <alignment horizontal="center" vertical="center" wrapText="1"/>
    </xf>
    <xf numFmtId="0" fontId="0" fillId="87" borderId="10" xfId="0" applyFill="1" applyBorder="1" applyAlignment="1">
      <alignment horizontal="center" vertical="center"/>
    </xf>
    <xf numFmtId="0" fontId="0" fillId="87" borderId="57" xfId="0" applyFill="1" applyBorder="1" applyAlignment="1">
      <alignment horizontal="center" vertical="center"/>
    </xf>
    <xf numFmtId="0" fontId="5" fillId="87" borderId="62" xfId="0" applyFont="1" applyFill="1" applyBorder="1" applyAlignment="1">
      <alignment horizontal="center" wrapText="1"/>
    </xf>
    <xf numFmtId="0" fontId="11" fillId="87" borderId="36" xfId="0" applyFont="1" applyFill="1" applyBorder="1" applyAlignment="1">
      <alignment horizontal="center" wrapText="1"/>
    </xf>
    <xf numFmtId="0" fontId="5" fillId="87" borderId="66" xfId="0" applyFont="1" applyFill="1" applyBorder="1" applyAlignment="1">
      <alignment horizontal="center" vertical="center" wrapText="1"/>
    </xf>
    <xf numFmtId="0" fontId="6" fillId="87" borderId="36" xfId="0" applyFont="1" applyFill="1" applyBorder="1" applyAlignment="1">
      <alignment horizontal="center" vertical="center" wrapText="1"/>
    </xf>
    <xf numFmtId="0" fontId="6" fillId="87" borderId="68" xfId="0" applyFont="1" applyFill="1" applyBorder="1" applyAlignment="1">
      <alignment horizontal="center" vertical="center" wrapText="1"/>
    </xf>
    <xf numFmtId="0" fontId="6" fillId="87" borderId="39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/>
    </xf>
    <xf numFmtId="0" fontId="8" fillId="87" borderId="58" xfId="0" applyFont="1" applyFill="1" applyBorder="1" applyAlignment="1">
      <alignment horizontal="center" vertical="center"/>
    </xf>
    <xf numFmtId="0" fontId="8" fillId="87" borderId="87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/>
    </xf>
    <xf numFmtId="0" fontId="18" fillId="87" borderId="62" xfId="0" applyFont="1" applyFill="1" applyBorder="1" applyAlignment="1">
      <alignment horizontal="center" vertical="center" wrapText="1"/>
    </xf>
    <xf numFmtId="0" fontId="18" fillId="87" borderId="15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 wrapText="1"/>
    </xf>
    <xf numFmtId="0" fontId="18" fillId="87" borderId="63" xfId="0" applyFont="1" applyFill="1" applyBorder="1" applyAlignment="1">
      <alignment horizontal="center" vertical="center" wrapText="1"/>
    </xf>
    <xf numFmtId="0" fontId="18" fillId="87" borderId="64" xfId="0" applyFont="1" applyFill="1" applyBorder="1" applyAlignment="1">
      <alignment horizontal="center" vertical="center" wrapText="1"/>
    </xf>
    <xf numFmtId="0" fontId="18" fillId="87" borderId="65" xfId="0" applyFont="1" applyFill="1" applyBorder="1" applyAlignment="1">
      <alignment horizontal="center" vertical="center" wrapText="1"/>
    </xf>
    <xf numFmtId="0" fontId="132" fillId="72" borderId="100" xfId="0" applyFont="1" applyFill="1" applyBorder="1" applyAlignment="1">
      <alignment horizontal="center" vertical="center" shrinkToFit="1"/>
    </xf>
    <xf numFmtId="0" fontId="132" fillId="72" borderId="37" xfId="0" applyFont="1" applyFill="1" applyBorder="1" applyAlignment="1">
      <alignment horizontal="center" vertical="center" shrinkToFit="1"/>
    </xf>
    <xf numFmtId="0" fontId="130" fillId="0" borderId="16" xfId="0" applyFont="1" applyFill="1" applyBorder="1" applyAlignment="1">
      <alignment horizontal="center"/>
    </xf>
    <xf numFmtId="0" fontId="130" fillId="0" borderId="38" xfId="0" applyFont="1" applyFill="1" applyBorder="1" applyAlignment="1">
      <alignment horizontal="center"/>
    </xf>
    <xf numFmtId="0" fontId="99" fillId="72" borderId="62" xfId="0" applyFont="1" applyFill="1" applyBorder="1" applyAlignment="1">
      <alignment horizontal="center" vertical="center" wrapText="1"/>
    </xf>
    <xf numFmtId="0" fontId="99" fillId="72" borderId="15" xfId="0" applyFont="1" applyFill="1" applyBorder="1" applyAlignment="1">
      <alignment horizontal="center" vertical="center" wrapText="1"/>
    </xf>
    <xf numFmtId="0" fontId="99" fillId="72" borderId="36" xfId="0" applyFont="1" applyFill="1" applyBorder="1" applyAlignment="1">
      <alignment horizontal="center" vertical="center" wrapText="1"/>
    </xf>
    <xf numFmtId="0" fontId="99" fillId="72" borderId="69" xfId="0" applyFont="1" applyFill="1" applyBorder="1" applyAlignment="1">
      <alignment horizontal="center" vertical="center" wrapText="1"/>
    </xf>
    <xf numFmtId="0" fontId="99" fillId="72" borderId="0" xfId="0" applyFont="1" applyFill="1" applyBorder="1" applyAlignment="1">
      <alignment horizontal="center" vertical="center" wrapText="1"/>
    </xf>
    <xf numFmtId="0" fontId="99" fillId="72" borderId="39" xfId="0" applyFont="1" applyFill="1" applyBorder="1" applyAlignment="1">
      <alignment horizontal="center" vertical="center" wrapText="1"/>
    </xf>
    <xf numFmtId="0" fontId="99" fillId="72" borderId="42" xfId="0" applyFont="1" applyFill="1" applyBorder="1" applyAlignment="1">
      <alignment horizontal="center" vertical="center" wrapText="1"/>
    </xf>
    <xf numFmtId="0" fontId="99" fillId="72" borderId="17" xfId="0" applyFont="1" applyFill="1" applyBorder="1" applyAlignment="1">
      <alignment horizontal="center" vertical="center" wrapText="1"/>
    </xf>
    <xf numFmtId="0" fontId="99" fillId="72" borderId="61" xfId="0" applyFont="1" applyFill="1" applyBorder="1" applyAlignment="1">
      <alignment horizontal="center" vertical="center" wrapText="1"/>
    </xf>
    <xf numFmtId="0" fontId="0" fillId="71" borderId="62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9" xfId="0" applyFill="1" applyBorder="1" applyAlignment="1">
      <alignment horizontal="center"/>
    </xf>
    <xf numFmtId="0" fontId="0" fillId="71" borderId="0" xfId="0" applyFill="1" applyBorder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61" xfId="0" applyFill="1" applyBorder="1" applyAlignment="1">
      <alignment horizontal="center"/>
    </xf>
    <xf numFmtId="0" fontId="101" fillId="87" borderId="69" xfId="0" applyFont="1" applyFill="1" applyBorder="1" applyAlignment="1">
      <alignment horizontal="center" vertical="top"/>
    </xf>
    <xf numFmtId="0" fontId="101" fillId="87" borderId="39" xfId="0" applyFont="1" applyFill="1" applyBorder="1" applyAlignment="1">
      <alignment horizontal="center" vertical="top"/>
    </xf>
    <xf numFmtId="49" fontId="116" fillId="87" borderId="72" xfId="0" applyNumberFormat="1" applyFont="1" applyFill="1" applyBorder="1" applyAlignment="1">
      <alignment horizontal="center"/>
    </xf>
    <xf numFmtId="0" fontId="101" fillId="87" borderId="101" xfId="0" applyFont="1" applyFill="1" applyBorder="1" applyAlignment="1">
      <alignment horizontal="center" vertical="top"/>
    </xf>
    <xf numFmtId="0" fontId="131" fillId="71" borderId="19" xfId="0" applyFont="1" applyFill="1" applyBorder="1" applyAlignment="1">
      <alignment horizontal="center" vertical="center"/>
    </xf>
    <xf numFmtId="0" fontId="131" fillId="71" borderId="17" xfId="0" applyFont="1" applyFill="1" applyBorder="1" applyAlignment="1">
      <alignment horizontal="center" vertical="center"/>
    </xf>
    <xf numFmtId="0" fontId="18" fillId="87" borderId="18" xfId="0" applyFont="1" applyFill="1" applyBorder="1" applyAlignment="1">
      <alignment horizontal="center" vertical="center"/>
    </xf>
    <xf numFmtId="0" fontId="18" fillId="87" borderId="20" xfId="0" applyFont="1" applyFill="1" applyBorder="1" applyAlignment="1">
      <alignment horizontal="center" vertical="center"/>
    </xf>
    <xf numFmtId="0" fontId="18" fillId="87" borderId="23" xfId="0" applyFont="1" applyFill="1" applyBorder="1" applyAlignment="1">
      <alignment horizontal="center" vertical="center"/>
    </xf>
    <xf numFmtId="0" fontId="18" fillId="87" borderId="25" xfId="0" applyFont="1" applyFill="1" applyBorder="1" applyAlignment="1">
      <alignment horizontal="center" vertical="center"/>
    </xf>
    <xf numFmtId="0" fontId="99" fillId="85" borderId="10" xfId="0" applyFont="1" applyFill="1" applyBorder="1" applyAlignment="1">
      <alignment horizontal="center"/>
    </xf>
    <xf numFmtId="0" fontId="101" fillId="87" borderId="73" xfId="0" applyFont="1" applyFill="1" applyBorder="1" applyAlignment="1">
      <alignment horizontal="center" vertical="top"/>
    </xf>
    <xf numFmtId="0" fontId="18" fillId="86" borderId="59" xfId="0" applyFont="1" applyFill="1" applyBorder="1" applyAlignment="1">
      <alignment horizontal="center" vertical="center"/>
    </xf>
    <xf numFmtId="0" fontId="18" fillId="86" borderId="15" xfId="0" applyFont="1" applyFill="1" applyBorder="1" applyAlignment="1">
      <alignment horizontal="center" vertical="center"/>
    </xf>
    <xf numFmtId="0" fontId="18" fillId="86" borderId="22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4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103" fillId="84" borderId="62" xfId="0" applyFont="1" applyFill="1" applyBorder="1" applyAlignment="1">
      <alignment horizontal="center" vertical="center" wrapText="1"/>
    </xf>
    <xf numFmtId="0" fontId="103" fillId="84" borderId="15" xfId="0" applyFont="1" applyFill="1" applyBorder="1" applyAlignment="1">
      <alignment horizontal="center" vertical="center" wrapText="1"/>
    </xf>
    <xf numFmtId="0" fontId="103" fillId="84" borderId="96" xfId="0" applyFont="1" applyFill="1" applyBorder="1" applyAlignment="1">
      <alignment horizontal="center" vertical="center" wrapText="1"/>
    </xf>
    <xf numFmtId="0" fontId="103" fillId="84" borderId="69" xfId="0" applyFont="1" applyFill="1" applyBorder="1" applyAlignment="1">
      <alignment horizontal="center" vertical="center" wrapText="1"/>
    </xf>
    <xf numFmtId="0" fontId="103" fillId="84" borderId="0" xfId="0" applyFont="1" applyFill="1" applyBorder="1" applyAlignment="1">
      <alignment horizontal="center" vertical="center" wrapText="1"/>
    </xf>
    <xf numFmtId="0" fontId="103" fillId="84" borderId="22" xfId="0" applyFont="1" applyFill="1" applyBorder="1" applyAlignment="1">
      <alignment horizontal="center" vertical="center" wrapText="1"/>
    </xf>
    <xf numFmtId="0" fontId="103" fillId="84" borderId="42" xfId="0" applyFont="1" applyFill="1" applyBorder="1" applyAlignment="1">
      <alignment horizontal="center" vertical="center" wrapText="1"/>
    </xf>
    <xf numFmtId="0" fontId="103" fillId="84" borderId="17" xfId="0" applyFont="1" applyFill="1" applyBorder="1" applyAlignment="1">
      <alignment horizontal="center" vertical="center" wrapText="1"/>
    </xf>
    <xf numFmtId="0" fontId="103" fillId="84" borderId="98" xfId="0" applyFont="1" applyFill="1" applyBorder="1" applyAlignment="1">
      <alignment horizontal="center" vertical="center" wrapText="1"/>
    </xf>
    <xf numFmtId="0" fontId="10" fillId="87" borderId="36" xfId="0" applyFont="1" applyFill="1" applyBorder="1" applyAlignment="1">
      <alignment horizontal="center" vertical="center"/>
    </xf>
    <xf numFmtId="0" fontId="10" fillId="87" borderId="63" xfId="0" applyFont="1" applyFill="1" applyBorder="1" applyAlignment="1">
      <alignment horizontal="center" vertical="center"/>
    </xf>
    <xf numFmtId="0" fontId="10" fillId="87" borderId="64" xfId="0" applyFont="1" applyFill="1" applyBorder="1" applyAlignment="1">
      <alignment horizontal="center" vertical="center"/>
    </xf>
    <xf numFmtId="0" fontId="10" fillId="87" borderId="65" xfId="0" applyFont="1" applyFill="1" applyBorder="1" applyAlignment="1">
      <alignment horizontal="center" vertical="center"/>
    </xf>
    <xf numFmtId="0" fontId="66" fillId="87" borderId="16" xfId="0" applyFont="1" applyFill="1" applyBorder="1" applyAlignment="1">
      <alignment horizontal="center" vertical="center"/>
    </xf>
    <xf numFmtId="0" fontId="66" fillId="87" borderId="38" xfId="0" applyFont="1" applyFill="1" applyBorder="1" applyAlignment="1">
      <alignment horizontal="center" vertical="center"/>
    </xf>
    <xf numFmtId="0" fontId="66" fillId="87" borderId="7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1" fillId="87" borderId="42" xfId="0" applyFont="1" applyFill="1" applyBorder="1" applyAlignment="1">
      <alignment horizontal="center"/>
    </xf>
    <xf numFmtId="0" fontId="101" fillId="87" borderId="61" xfId="0" applyFont="1" applyFill="1" applyBorder="1" applyAlignment="1">
      <alignment horizontal="center"/>
    </xf>
    <xf numFmtId="0" fontId="116" fillId="87" borderId="63" xfId="0" applyFont="1" applyFill="1" applyBorder="1" applyAlignment="1">
      <alignment horizontal="center" vertical="top"/>
    </xf>
    <xf numFmtId="0" fontId="116" fillId="87" borderId="65" xfId="0" applyFont="1" applyFill="1" applyBorder="1" applyAlignment="1">
      <alignment horizontal="center" vertical="top"/>
    </xf>
    <xf numFmtId="49" fontId="5" fillId="87" borderId="62" xfId="0" applyNumberFormat="1" applyFont="1" applyFill="1" applyBorder="1" applyAlignment="1">
      <alignment horizontal="center"/>
    </xf>
    <xf numFmtId="49" fontId="5" fillId="87" borderId="36" xfId="0" applyNumberFormat="1" applyFont="1" applyFill="1" applyBorder="1" applyAlignment="1">
      <alignment horizontal="center"/>
    </xf>
    <xf numFmtId="0" fontId="66" fillId="87" borderId="33" xfId="0" applyFont="1" applyFill="1" applyBorder="1" applyAlignment="1">
      <alignment horizontal="center" vertical="center" textRotation="90"/>
    </xf>
    <xf numFmtId="0" fontId="66" fillId="87" borderId="40" xfId="0" applyFont="1" applyFill="1" applyBorder="1" applyAlignment="1">
      <alignment horizontal="center" vertical="center" textRotation="90"/>
    </xf>
    <xf numFmtId="0" fontId="9" fillId="87" borderId="10" xfId="0" applyFont="1" applyFill="1" applyBorder="1" applyAlignment="1">
      <alignment horizontal="center" vertical="center"/>
    </xf>
    <xf numFmtId="0" fontId="9" fillId="87" borderId="58" xfId="0" applyFont="1" applyFill="1" applyBorder="1" applyAlignment="1">
      <alignment horizontal="center" vertical="center"/>
    </xf>
    <xf numFmtId="0" fontId="5" fillId="87" borderId="63" xfId="0" applyFont="1" applyFill="1" applyBorder="1" applyAlignment="1">
      <alignment horizontal="center"/>
    </xf>
    <xf numFmtId="0" fontId="5" fillId="87" borderId="65" xfId="0" applyFont="1" applyFill="1" applyBorder="1" applyAlignment="1">
      <alignment horizontal="center"/>
    </xf>
    <xf numFmtId="0" fontId="5" fillId="87" borderId="66" xfId="0" applyFont="1" applyFill="1" applyBorder="1" applyAlignment="1">
      <alignment horizontal="center" vertical="center"/>
    </xf>
    <xf numFmtId="0" fontId="5" fillId="87" borderId="36" xfId="0" applyFont="1" applyFill="1" applyBorder="1" applyAlignment="1">
      <alignment horizontal="center" vertical="center"/>
    </xf>
    <xf numFmtId="0" fontId="5" fillId="87" borderId="67" xfId="0" applyFont="1" applyFill="1" applyBorder="1" applyAlignment="1">
      <alignment horizontal="center" vertical="center"/>
    </xf>
    <xf numFmtId="0" fontId="5" fillId="87" borderId="61" xfId="0" applyFont="1" applyFill="1" applyBorder="1" applyAlignment="1">
      <alignment horizontal="center" vertical="center"/>
    </xf>
    <xf numFmtId="0" fontId="5" fillId="87" borderId="62" xfId="0" applyFont="1" applyFill="1" applyBorder="1" applyAlignment="1">
      <alignment horizontal="center" vertical="center"/>
    </xf>
    <xf numFmtId="0" fontId="5" fillId="87" borderId="42" xfId="0" applyFont="1" applyFill="1" applyBorder="1" applyAlignment="1">
      <alignment horizontal="center" vertical="center"/>
    </xf>
    <xf numFmtId="0" fontId="10" fillId="87" borderId="62" xfId="0" applyFont="1" applyFill="1" applyBorder="1" applyAlignment="1">
      <alignment horizontal="center" vertical="center" wrapText="1" shrinkToFit="1"/>
    </xf>
    <xf numFmtId="0" fontId="10" fillId="87" borderId="36" xfId="0" applyFont="1" applyFill="1" applyBorder="1" applyAlignment="1">
      <alignment horizontal="center" vertical="center" wrapText="1" shrinkToFit="1"/>
    </xf>
    <xf numFmtId="0" fontId="10" fillId="87" borderId="69" xfId="0" applyFont="1" applyFill="1" applyBorder="1" applyAlignment="1">
      <alignment horizontal="center" vertical="center" wrapText="1" shrinkToFit="1"/>
    </xf>
    <xf numFmtId="0" fontId="10" fillId="87" borderId="39" xfId="0" applyFont="1" applyFill="1" applyBorder="1" applyAlignment="1">
      <alignment horizontal="center" vertical="center" wrapText="1" shrinkToFit="1"/>
    </xf>
    <xf numFmtId="0" fontId="10" fillId="87" borderId="42" xfId="0" applyFont="1" applyFill="1" applyBorder="1" applyAlignment="1">
      <alignment horizontal="center" vertical="center" wrapText="1" shrinkToFit="1"/>
    </xf>
    <xf numFmtId="0" fontId="10" fillId="87" borderId="61" xfId="0" applyFont="1" applyFill="1" applyBorder="1" applyAlignment="1">
      <alignment horizontal="center" vertical="center" wrapText="1" shrinkToFit="1"/>
    </xf>
    <xf numFmtId="0" fontId="18" fillId="87" borderId="99" xfId="0" applyFont="1" applyFill="1" applyBorder="1" applyAlignment="1">
      <alignment horizontal="center" vertical="center" wrapText="1"/>
    </xf>
    <xf numFmtId="0" fontId="18" fillId="87" borderId="41" xfId="0" applyFont="1" applyFill="1" applyBorder="1" applyAlignment="1">
      <alignment horizontal="center" vertical="center"/>
    </xf>
    <xf numFmtId="0" fontId="18" fillId="87" borderId="57" xfId="0" applyFont="1" applyFill="1" applyBorder="1" applyAlignment="1">
      <alignment horizontal="center" vertical="center"/>
    </xf>
    <xf numFmtId="0" fontId="18" fillId="87" borderId="10" xfId="0" applyFont="1" applyFill="1" applyBorder="1" applyAlignment="1">
      <alignment horizontal="center" vertical="center"/>
    </xf>
    <xf numFmtId="0" fontId="10" fillId="71" borderId="18" xfId="0" applyFont="1" applyFill="1" applyBorder="1" applyAlignment="1">
      <alignment horizontal="center" vertical="center"/>
    </xf>
    <xf numFmtId="0" fontId="10" fillId="71" borderId="20" xfId="0" applyFont="1" applyFill="1" applyBorder="1" applyAlignment="1">
      <alignment horizontal="center" vertical="center"/>
    </xf>
    <xf numFmtId="0" fontId="10" fillId="71" borderId="23" xfId="0" applyFont="1" applyFill="1" applyBorder="1" applyAlignment="1">
      <alignment horizontal="center" vertical="center"/>
    </xf>
    <xf numFmtId="0" fontId="10" fillId="71" borderId="25" xfId="0" applyFont="1" applyFill="1" applyBorder="1" applyAlignment="1">
      <alignment horizontal="center" vertical="center"/>
    </xf>
    <xf numFmtId="0" fontId="10" fillId="87" borderId="59" xfId="0" applyFont="1" applyFill="1" applyBorder="1" applyAlignment="1">
      <alignment horizontal="center" vertical="center" wrapText="1"/>
    </xf>
    <xf numFmtId="0" fontId="10" fillId="87" borderId="39" xfId="0" applyFont="1" applyFill="1" applyBorder="1" applyAlignment="1">
      <alignment horizontal="center" vertical="center" wrapText="1"/>
    </xf>
    <xf numFmtId="0" fontId="10" fillId="87" borderId="21" xfId="0" applyFont="1" applyFill="1" applyBorder="1" applyAlignment="1">
      <alignment horizontal="center" vertical="center" wrapText="1"/>
    </xf>
    <xf numFmtId="0" fontId="10" fillId="87" borderId="60" xfId="0" applyFont="1" applyFill="1" applyBorder="1" applyAlignment="1">
      <alignment horizontal="center" vertical="center" wrapText="1"/>
    </xf>
    <xf numFmtId="0" fontId="10" fillId="87" borderId="61" xfId="0" applyFont="1" applyFill="1" applyBorder="1" applyAlignment="1">
      <alignment horizontal="center" vertical="center" wrapText="1"/>
    </xf>
    <xf numFmtId="0" fontId="10" fillId="87" borderId="62" xfId="0" applyFont="1" applyFill="1" applyBorder="1" applyAlignment="1">
      <alignment horizontal="center" vertical="center" wrapText="1"/>
    </xf>
    <xf numFmtId="0" fontId="10" fillId="87" borderId="42" xfId="0" applyFont="1" applyFill="1" applyBorder="1" applyAlignment="1">
      <alignment horizontal="center" vertical="center"/>
    </xf>
    <xf numFmtId="0" fontId="10" fillId="87" borderId="61" xfId="0" applyFont="1" applyFill="1" applyBorder="1" applyAlignment="1">
      <alignment horizontal="center" vertical="center"/>
    </xf>
    <xf numFmtId="0" fontId="10" fillId="87" borderId="17" xfId="0" applyFont="1" applyFill="1" applyBorder="1" applyAlignment="1">
      <alignment horizontal="center" vertical="center"/>
    </xf>
    <xf numFmtId="0" fontId="116" fillId="87" borderId="42" xfId="0" applyFont="1" applyFill="1" applyBorder="1" applyAlignment="1">
      <alignment horizontal="center" vertical="top"/>
    </xf>
    <xf numFmtId="0" fontId="116" fillId="87" borderId="61" xfId="0" applyFont="1" applyFill="1" applyBorder="1" applyAlignment="1">
      <alignment horizontal="center" vertical="top"/>
    </xf>
    <xf numFmtId="0" fontId="5" fillId="87" borderId="42" xfId="0" applyFont="1" applyFill="1" applyBorder="1" applyAlignment="1">
      <alignment horizontal="center" vertical="top"/>
    </xf>
    <xf numFmtId="0" fontId="5" fillId="87" borderId="61" xfId="0" applyFont="1" applyFill="1" applyBorder="1" applyAlignment="1">
      <alignment horizontal="center" vertical="top"/>
    </xf>
    <xf numFmtId="0" fontId="18" fillId="87" borderId="66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/>
    </xf>
    <xf numFmtId="0" fontId="18" fillId="87" borderId="68" xfId="0" applyFont="1" applyFill="1" applyBorder="1" applyAlignment="1">
      <alignment horizontal="center" vertical="center"/>
    </xf>
    <xf numFmtId="0" fontId="18" fillId="87" borderId="39" xfId="0" applyFont="1" applyFill="1" applyBorder="1" applyAlignment="1">
      <alignment horizontal="center" vertical="center"/>
    </xf>
    <xf numFmtId="0" fontId="18" fillId="87" borderId="67" xfId="0" applyFont="1" applyFill="1" applyBorder="1" applyAlignment="1">
      <alignment horizontal="center" vertical="center"/>
    </xf>
    <xf numFmtId="0" fontId="18" fillId="87" borderId="61" xfId="0" applyFont="1" applyFill="1" applyBorder="1" applyAlignment="1">
      <alignment horizontal="center" vertical="center"/>
    </xf>
    <xf numFmtId="49" fontId="10" fillId="87" borderId="62" xfId="0" applyNumberFormat="1" applyFont="1" applyFill="1" applyBorder="1" applyAlignment="1">
      <alignment horizontal="center" vertical="center" wrapText="1"/>
    </xf>
    <xf numFmtId="49" fontId="10" fillId="87" borderId="36" xfId="0" applyNumberFormat="1" applyFont="1" applyFill="1" applyBorder="1" applyAlignment="1">
      <alignment horizontal="center" vertical="center"/>
    </xf>
    <xf numFmtId="49" fontId="10" fillId="87" borderId="69" xfId="0" applyNumberFormat="1" applyFont="1" applyFill="1" applyBorder="1" applyAlignment="1">
      <alignment horizontal="center" vertical="center"/>
    </xf>
    <xf numFmtId="49" fontId="10" fillId="87" borderId="39" xfId="0" applyNumberFormat="1" applyFont="1" applyFill="1" applyBorder="1" applyAlignment="1">
      <alignment horizontal="center" vertical="center"/>
    </xf>
    <xf numFmtId="49" fontId="10" fillId="87" borderId="42" xfId="0" applyNumberFormat="1" applyFont="1" applyFill="1" applyBorder="1" applyAlignment="1">
      <alignment horizontal="center" vertical="center"/>
    </xf>
    <xf numFmtId="49" fontId="10" fillId="87" borderId="61" xfId="0" applyNumberFormat="1" applyFont="1" applyFill="1" applyBorder="1" applyAlignment="1">
      <alignment horizontal="center" vertical="center"/>
    </xf>
    <xf numFmtId="0" fontId="5" fillId="87" borderId="10" xfId="0" applyFont="1" applyFill="1" applyBorder="1" applyAlignment="1">
      <alignment horizontal="center"/>
    </xf>
    <xf numFmtId="49" fontId="10" fillId="87" borderId="66" xfId="0" applyNumberFormat="1" applyFont="1" applyFill="1" applyBorder="1" applyAlignment="1">
      <alignment horizontal="center" vertical="center" wrapText="1"/>
    </xf>
    <xf numFmtId="49" fontId="10" fillId="87" borderId="68" xfId="0" applyNumberFormat="1" applyFont="1" applyFill="1" applyBorder="1" applyAlignment="1">
      <alignment horizontal="center" vertical="center"/>
    </xf>
    <xf numFmtId="49" fontId="10" fillId="87" borderId="67" xfId="0" applyNumberFormat="1" applyFont="1" applyFill="1" applyBorder="1" applyAlignment="1">
      <alignment horizontal="center" vertical="center"/>
    </xf>
    <xf numFmtId="0" fontId="66" fillId="87" borderId="57" xfId="0" applyFont="1" applyFill="1" applyBorder="1" applyAlignment="1">
      <alignment horizontal="center"/>
    </xf>
    <xf numFmtId="0" fontId="66" fillId="87" borderId="10" xfId="0" applyFont="1" applyFill="1" applyBorder="1" applyAlignment="1">
      <alignment horizontal="center"/>
    </xf>
    <xf numFmtId="0" fontId="66" fillId="87" borderId="70" xfId="0" applyFont="1" applyFill="1" applyBorder="1" applyAlignment="1">
      <alignment horizontal="center" vertical="center" textRotation="90"/>
    </xf>
    <xf numFmtId="0" fontId="66" fillId="87" borderId="40" xfId="0" applyFont="1" applyFill="1" applyBorder="1" applyAlignment="1" applyProtection="1">
      <alignment horizontal="center" vertical="center" textRotation="90"/>
    </xf>
    <xf numFmtId="0" fontId="66" fillId="87" borderId="70" xfId="0" applyFont="1" applyFill="1" applyBorder="1" applyAlignment="1" applyProtection="1">
      <alignment horizontal="center" vertical="center" textRotation="90"/>
    </xf>
    <xf numFmtId="0" fontId="101" fillId="87" borderId="63" xfId="0" applyFont="1" applyFill="1" applyBorder="1" applyAlignment="1">
      <alignment horizontal="center" vertical="top"/>
    </xf>
    <xf numFmtId="0" fontId="101" fillId="87" borderId="65" xfId="0" applyFont="1" applyFill="1" applyBorder="1" applyAlignment="1">
      <alignment horizontal="center" vertical="top"/>
    </xf>
    <xf numFmtId="0" fontId="10" fillId="87" borderId="69" xfId="0" applyFont="1" applyFill="1" applyBorder="1" applyAlignment="1">
      <alignment horizontal="center" vertical="center"/>
    </xf>
    <xf numFmtId="0" fontId="10" fillId="87" borderId="39" xfId="0" applyFont="1" applyFill="1" applyBorder="1" applyAlignment="1">
      <alignment horizontal="center" vertical="center"/>
    </xf>
    <xf numFmtId="0" fontId="142" fillId="82" borderId="10" xfId="0" applyFont="1" applyFill="1" applyBorder="1" applyAlignment="1">
      <alignment horizontal="center" vertical="center" textRotation="90"/>
    </xf>
    <xf numFmtId="0" fontId="142" fillId="71" borderId="17" xfId="0" applyFont="1" applyFill="1" applyBorder="1" applyAlignment="1">
      <alignment horizontal="center"/>
    </xf>
    <xf numFmtId="0" fontId="142" fillId="0" borderId="17" xfId="0" applyFont="1" applyBorder="1" applyAlignment="1">
      <alignment horizontal="center"/>
    </xf>
    <xf numFmtId="0" fontId="142" fillId="0" borderId="123" xfId="0" applyFont="1" applyBorder="1" applyAlignment="1">
      <alignment horizontal="center"/>
    </xf>
    <xf numFmtId="0" fontId="18" fillId="86" borderId="21" xfId="0" applyFont="1" applyFill="1" applyBorder="1" applyAlignment="1">
      <alignment horizontal="center" vertical="center"/>
    </xf>
    <xf numFmtId="0" fontId="18" fillId="86" borderId="0" xfId="0" applyFont="1" applyFill="1" applyBorder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42" fillId="86" borderId="15" xfId="0" applyFont="1" applyFill="1" applyBorder="1" applyAlignment="1">
      <alignment horizontal="center" vertical="top"/>
    </xf>
    <xf numFmtId="0" fontId="66" fillId="87" borderId="57" xfId="0" applyFont="1" applyFill="1" applyBorder="1" applyAlignment="1">
      <alignment horizontal="center" vertical="center"/>
    </xf>
    <xf numFmtId="0" fontId="66" fillId="87" borderId="10" xfId="0" applyFont="1" applyFill="1" applyBorder="1" applyAlignment="1">
      <alignment horizontal="center" vertical="center"/>
    </xf>
    <xf numFmtId="0" fontId="101" fillId="79" borderId="14" xfId="0" applyFont="1" applyFill="1" applyBorder="1" applyAlignment="1">
      <alignment horizontal="center"/>
    </xf>
    <xf numFmtId="0" fontId="101" fillId="79" borderId="12" xfId="0" applyFont="1" applyFill="1" applyBorder="1" applyAlignment="1">
      <alignment horizontal="center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51</xdr:row>
      <xdr:rowOff>123825</xdr:rowOff>
    </xdr:from>
    <xdr:to>
      <xdr:col>9</xdr:col>
      <xdr:colOff>38100</xdr:colOff>
      <xdr:row>53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:a16="http://schemas.microsoft.com/office/drawing/2014/main" xmlns="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32</xdr:row>
      <xdr:rowOff>0</xdr:rowOff>
    </xdr:from>
    <xdr:to>
      <xdr:col>5</xdr:col>
      <xdr:colOff>28575</xdr:colOff>
      <xdr:row>33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:a16="http://schemas.microsoft.com/office/drawing/2014/main" xmlns="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0</xdr:colOff>
      <xdr:row>17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:a16="http://schemas.microsoft.com/office/drawing/2014/main" xmlns="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438150</xdr:colOff>
      <xdr:row>1</xdr:row>
      <xdr:rowOff>0</xdr:rowOff>
    </xdr:from>
    <xdr:to>
      <xdr:col>2</xdr:col>
      <xdr:colOff>1314450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CxnSpPr/>
      </xdr:nvCxnSpPr>
      <xdr:spPr>
        <a:xfrm>
          <a:off x="438150" y="371475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533400</xdr:colOff>
      <xdr:row>1</xdr:row>
      <xdr:rowOff>0</xdr:rowOff>
    </xdr:from>
    <xdr:to>
      <xdr:col>7</xdr:col>
      <xdr:colOff>561975</xdr:colOff>
      <xdr:row>1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CxnSpPr/>
      </xdr:nvCxnSpPr>
      <xdr:spPr>
        <a:xfrm>
          <a:off x="5248275" y="371475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115956</xdr:colOff>
      <xdr:row>2</xdr:row>
      <xdr:rowOff>8282</xdr:rowOff>
    </xdr:from>
    <xdr:to>
      <xdr:col>47</xdr:col>
      <xdr:colOff>33130</xdr:colOff>
      <xdr:row>2</xdr:row>
      <xdr:rowOff>8282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CxnSpPr/>
      </xdr:nvCxnSpPr>
      <xdr:spPr>
        <a:xfrm>
          <a:off x="5888934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xmlns="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xmlns="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P73"/>
  <sheetViews>
    <sheetView zoomScale="130" zoomScaleNormal="130" workbookViewId="0">
      <selection activeCell="J11" sqref="J11"/>
    </sheetView>
  </sheetViews>
  <sheetFormatPr defaultColWidth="9" defaultRowHeight="12" x14ac:dyDescent="0.2"/>
  <cols>
    <col min="1" max="1" width="3.125" style="36" bestFit="1" customWidth="1"/>
    <col min="2" max="2" width="3.5" style="36" bestFit="1" customWidth="1"/>
    <col min="3" max="3" width="17.75" style="9" bestFit="1" customWidth="1"/>
    <col min="4" max="4" width="2.875" style="36" bestFit="1" customWidth="1"/>
    <col min="5" max="5" width="2.5" style="36" bestFit="1" customWidth="1"/>
    <col min="6" max="7" width="2.5" style="36" customWidth="1"/>
    <col min="8" max="8" width="6.875" style="37" bestFit="1" customWidth="1"/>
    <col min="9" max="9" width="6.375" style="37" bestFit="1" customWidth="1"/>
    <col min="10" max="10" width="5.25" style="37" bestFit="1" customWidth="1"/>
    <col min="11" max="11" width="4.75" style="37" customWidth="1"/>
    <col min="12" max="12" width="4.875" style="37" customWidth="1"/>
    <col min="13" max="13" width="7.375" style="37" bestFit="1" customWidth="1"/>
    <col min="14" max="14" width="5.625" style="36" bestFit="1" customWidth="1"/>
    <col min="15" max="15" width="7.125" style="36" bestFit="1" customWidth="1"/>
    <col min="16" max="16" width="10.125" style="36" customWidth="1"/>
    <col min="17" max="16384" width="9" style="12"/>
  </cols>
  <sheetData>
    <row r="1" spans="1:16" ht="29.25" customHeight="1" x14ac:dyDescent="0.25">
      <c r="A1" s="454" t="s">
        <v>374</v>
      </c>
      <c r="B1" s="455"/>
      <c r="C1" s="455"/>
      <c r="D1" s="455"/>
      <c r="E1" s="455"/>
      <c r="F1" s="455"/>
      <c r="G1" s="455"/>
      <c r="H1" s="455"/>
      <c r="I1" s="456" t="s">
        <v>371</v>
      </c>
      <c r="J1" s="457"/>
      <c r="K1" s="457"/>
      <c r="L1" s="457"/>
      <c r="M1" s="457"/>
      <c r="N1" s="457"/>
      <c r="O1" s="457"/>
      <c r="P1" s="457"/>
    </row>
    <row r="2" spans="1:16" ht="22.5" customHeight="1" x14ac:dyDescent="0.2">
      <c r="A2" s="458" t="s">
        <v>372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</row>
    <row r="3" spans="1:16" s="11" customFormat="1" ht="10.5" x14ac:dyDescent="0.15">
      <c r="A3" s="2" t="s">
        <v>2</v>
      </c>
      <c r="B3" s="2" t="s">
        <v>6</v>
      </c>
      <c r="C3" s="2" t="s">
        <v>7</v>
      </c>
      <c r="D3" s="2" t="s">
        <v>368</v>
      </c>
      <c r="E3" s="2" t="s">
        <v>8</v>
      </c>
      <c r="F3" s="2" t="s">
        <v>369</v>
      </c>
      <c r="G3" s="2" t="s">
        <v>370</v>
      </c>
      <c r="H3" s="2" t="s">
        <v>353</v>
      </c>
      <c r="I3" s="2" t="s">
        <v>9</v>
      </c>
      <c r="J3" s="2" t="s">
        <v>375</v>
      </c>
      <c r="K3" s="2" t="s">
        <v>245</v>
      </c>
      <c r="L3" s="2" t="s">
        <v>257</v>
      </c>
      <c r="M3" s="43" t="s">
        <v>345</v>
      </c>
      <c r="N3" s="2" t="s">
        <v>10</v>
      </c>
      <c r="O3" s="2" t="s">
        <v>11</v>
      </c>
      <c r="P3" s="2" t="s">
        <v>12</v>
      </c>
    </row>
    <row r="4" spans="1:16" ht="12.75" x14ac:dyDescent="0.2">
      <c r="A4" s="13">
        <v>1</v>
      </c>
      <c r="B4" s="14" t="s">
        <v>13</v>
      </c>
      <c r="C4" s="15" t="s">
        <v>118</v>
      </c>
      <c r="D4" s="13"/>
      <c r="E4" s="13"/>
      <c r="F4" s="13"/>
      <c r="G4" s="13"/>
      <c r="H4" s="13" t="s">
        <v>354</v>
      </c>
      <c r="I4" s="13" t="s">
        <v>17</v>
      </c>
      <c r="J4" s="13"/>
      <c r="K4" s="348" t="s">
        <v>119</v>
      </c>
      <c r="L4" s="348" t="s">
        <v>216</v>
      </c>
      <c r="M4" s="145" t="s">
        <v>227</v>
      </c>
      <c r="N4" s="13">
        <f>17-(IF(I4="HT",15,IF(I4="PHT",13,0))+IF(I4="GVTS",2,0))</f>
        <v>17</v>
      </c>
      <c r="O4" s="8">
        <f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3"/>
    </row>
    <row r="5" spans="1:16" ht="12.75" x14ac:dyDescent="0.2">
      <c r="A5" s="13">
        <v>2</v>
      </c>
      <c r="B5" s="14" t="s">
        <v>46</v>
      </c>
      <c r="C5" s="15" t="s">
        <v>120</v>
      </c>
      <c r="D5" s="13"/>
      <c r="E5" s="13"/>
      <c r="F5" s="13"/>
      <c r="G5" s="13"/>
      <c r="H5" s="13" t="s">
        <v>354</v>
      </c>
      <c r="I5" s="13" t="s">
        <v>231</v>
      </c>
      <c r="J5" s="13"/>
      <c r="K5" s="348" t="s">
        <v>209</v>
      </c>
      <c r="L5" s="348" t="s">
        <v>146</v>
      </c>
      <c r="M5" s="145" t="s">
        <v>212</v>
      </c>
      <c r="N5" s="13">
        <f t="shared" ref="N5:N60" si="0">17-(IF(I5="HT",15,IF(I5="PHT",13,0))+IF(I5="GVTS",2,0))</f>
        <v>17</v>
      </c>
      <c r="O5" s="8">
        <f t="shared" ref="O5:O60" si="1">(IF(I5="HT",15,IF(I5="BTĐ",11.9,IF(I5="PHT",13,IF(I5="PBTĐ",5.95,IF(I5="giáo vụ",4,IF(OR(I5="TTCM",I5="CTCĐ",I5="LĐ",P5="Con nhỏ"),3,IF(OR(I5="TKHĐ",I5="TTrND"),2,0))))))+(IF(OR(J5="CĐ",J5="TVTL"),1,IF(J5="PBM",2,0)))))</f>
        <v>3</v>
      </c>
      <c r="P5" s="13"/>
    </row>
    <row r="6" spans="1:16" ht="12.75" x14ac:dyDescent="0.2">
      <c r="A6" s="13">
        <v>3</v>
      </c>
      <c r="B6" s="14" t="s">
        <v>47</v>
      </c>
      <c r="C6" s="15" t="s">
        <v>121</v>
      </c>
      <c r="D6" s="13" t="s">
        <v>327</v>
      </c>
      <c r="E6" s="13"/>
      <c r="F6" s="13"/>
      <c r="G6" s="13"/>
      <c r="H6" s="13" t="s">
        <v>354</v>
      </c>
      <c r="I6" s="13" t="s">
        <v>418</v>
      </c>
      <c r="J6" s="13"/>
      <c r="K6" s="348"/>
      <c r="L6" s="348"/>
      <c r="M6" s="145"/>
      <c r="N6" s="13">
        <f t="shared" si="0"/>
        <v>17</v>
      </c>
      <c r="O6" s="8">
        <f t="shared" si="1"/>
        <v>4</v>
      </c>
      <c r="P6" s="13"/>
    </row>
    <row r="7" spans="1:16" ht="12.75" x14ac:dyDescent="0.2">
      <c r="A7" s="13">
        <v>4</v>
      </c>
      <c r="B7" s="14" t="s">
        <v>48</v>
      </c>
      <c r="C7" s="15" t="s">
        <v>122</v>
      </c>
      <c r="D7" s="13" t="s">
        <v>327</v>
      </c>
      <c r="E7" s="13" t="s">
        <v>327</v>
      </c>
      <c r="F7" s="13" t="s">
        <v>327</v>
      </c>
      <c r="G7" s="13"/>
      <c r="H7" s="13" t="s">
        <v>354</v>
      </c>
      <c r="I7" s="13" t="s">
        <v>17</v>
      </c>
      <c r="J7" s="13"/>
      <c r="K7" s="348" t="s">
        <v>24</v>
      </c>
      <c r="L7" s="348" t="s">
        <v>30</v>
      </c>
      <c r="M7" s="145" t="s">
        <v>21</v>
      </c>
      <c r="N7" s="13">
        <f t="shared" si="0"/>
        <v>17</v>
      </c>
      <c r="O7" s="8">
        <f t="shared" si="1"/>
        <v>0</v>
      </c>
      <c r="P7" s="13"/>
    </row>
    <row r="8" spans="1:16" ht="12.75" x14ac:dyDescent="0.2">
      <c r="A8" s="13">
        <v>5</v>
      </c>
      <c r="B8" s="14" t="s">
        <v>49</v>
      </c>
      <c r="C8" s="15" t="s">
        <v>124</v>
      </c>
      <c r="D8" s="13"/>
      <c r="E8" s="13"/>
      <c r="F8" s="13"/>
      <c r="G8" s="13"/>
      <c r="H8" s="13" t="s">
        <v>354</v>
      </c>
      <c r="I8" s="13" t="s">
        <v>17</v>
      </c>
      <c r="J8" s="13"/>
      <c r="K8" s="348" t="s">
        <v>30</v>
      </c>
      <c r="L8" s="348"/>
      <c r="M8" s="145" t="s">
        <v>214</v>
      </c>
      <c r="N8" s="13">
        <f t="shared" si="0"/>
        <v>17</v>
      </c>
      <c r="O8" s="8">
        <f t="shared" si="1"/>
        <v>0</v>
      </c>
      <c r="P8" s="13"/>
    </row>
    <row r="9" spans="1:16" ht="12.75" x14ac:dyDescent="0.2">
      <c r="A9" s="13">
        <v>6</v>
      </c>
      <c r="B9" s="14" t="s">
        <v>50</v>
      </c>
      <c r="C9" s="15" t="s">
        <v>126</v>
      </c>
      <c r="D9" s="13"/>
      <c r="E9" s="13"/>
      <c r="F9" s="13"/>
      <c r="G9" s="13"/>
      <c r="H9" s="13" t="s">
        <v>354</v>
      </c>
      <c r="I9" s="13" t="s">
        <v>15</v>
      </c>
      <c r="J9" s="13"/>
      <c r="K9" s="348"/>
      <c r="L9" s="348"/>
      <c r="M9" s="145"/>
      <c r="N9" s="13">
        <f t="shared" si="0"/>
        <v>17</v>
      </c>
      <c r="O9" s="8">
        <f>(IF(I9="HT",15,IF(I9="BTĐ",11.9,IF(I9="PHT",13,IF(I9="PBTĐ",5.95,IF(I9="giáo vụ",4,IF(OR(I9="TTCM",I9="CTCĐ",I9="LĐ",P9="Con nhỏ"),3,IF(OR(I9="TKHĐ",I9="TTrND"),2,0))))))+(IF(OR(J9="CĐ",J9="TVTL"),1,IF(J9="PBM",2,0)))))+IF(P9="đi học",4,0)</f>
        <v>7</v>
      </c>
      <c r="P9" s="13" t="s">
        <v>423</v>
      </c>
    </row>
    <row r="10" spans="1:16" ht="12.75" x14ac:dyDescent="0.2">
      <c r="A10" s="13">
        <v>7</v>
      </c>
      <c r="B10" s="14" t="s">
        <v>51</v>
      </c>
      <c r="C10" s="15" t="s">
        <v>127</v>
      </c>
      <c r="D10" s="13"/>
      <c r="E10" s="13" t="s">
        <v>327</v>
      </c>
      <c r="F10" s="13" t="s">
        <v>327</v>
      </c>
      <c r="G10" s="13"/>
      <c r="H10" s="13" t="s">
        <v>354</v>
      </c>
      <c r="I10" s="13" t="s">
        <v>17</v>
      </c>
      <c r="J10" s="13"/>
      <c r="K10" s="348" t="s">
        <v>27</v>
      </c>
      <c r="L10" s="348" t="s">
        <v>32</v>
      </c>
      <c r="M10" s="145" t="s">
        <v>18</v>
      </c>
      <c r="N10" s="13">
        <f t="shared" si="0"/>
        <v>17</v>
      </c>
      <c r="O10" s="8">
        <f t="shared" si="1"/>
        <v>0</v>
      </c>
      <c r="P10" s="13"/>
    </row>
    <row r="11" spans="1:16" ht="12.75" x14ac:dyDescent="0.2">
      <c r="A11" s="13">
        <v>8</v>
      </c>
      <c r="B11" s="14" t="s">
        <v>52</v>
      </c>
      <c r="C11" s="15" t="s">
        <v>129</v>
      </c>
      <c r="D11" s="13"/>
      <c r="E11" s="13"/>
      <c r="F11" s="13" t="s">
        <v>327</v>
      </c>
      <c r="G11" s="13"/>
      <c r="H11" s="13" t="s">
        <v>354</v>
      </c>
      <c r="I11" s="13" t="s">
        <v>17</v>
      </c>
      <c r="J11" s="13"/>
      <c r="K11" s="348" t="s">
        <v>208</v>
      </c>
      <c r="L11" s="348" t="s">
        <v>21</v>
      </c>
      <c r="M11" s="145" t="s">
        <v>24</v>
      </c>
      <c r="N11" s="13">
        <f t="shared" si="0"/>
        <v>17</v>
      </c>
      <c r="O11" s="8">
        <v>1</v>
      </c>
      <c r="P11" s="13"/>
    </row>
    <row r="12" spans="1:16" ht="12.75" x14ac:dyDescent="0.2">
      <c r="A12" s="13">
        <v>9</v>
      </c>
      <c r="B12" s="14" t="s">
        <v>53</v>
      </c>
      <c r="C12" s="15" t="s">
        <v>200</v>
      </c>
      <c r="D12" s="13" t="s">
        <v>327</v>
      </c>
      <c r="E12" s="13"/>
      <c r="F12" s="13"/>
      <c r="G12" s="13"/>
      <c r="H12" s="13" t="s">
        <v>354</v>
      </c>
      <c r="I12" s="13" t="s">
        <v>17</v>
      </c>
      <c r="J12" s="13"/>
      <c r="K12" s="348" t="s">
        <v>21</v>
      </c>
      <c r="L12" s="348" t="s">
        <v>24</v>
      </c>
      <c r="M12" s="145" t="s">
        <v>209</v>
      </c>
      <c r="N12" s="13">
        <f t="shared" si="0"/>
        <v>17</v>
      </c>
      <c r="O12" s="8">
        <f t="shared" si="1"/>
        <v>0</v>
      </c>
      <c r="P12" s="13"/>
    </row>
    <row r="13" spans="1:16" ht="12.75" x14ac:dyDescent="0.2">
      <c r="A13" s="13">
        <v>10</v>
      </c>
      <c r="B13" s="14" t="s">
        <v>54</v>
      </c>
      <c r="C13" s="15" t="s">
        <v>130</v>
      </c>
      <c r="D13" s="13" t="s">
        <v>327</v>
      </c>
      <c r="E13" s="13" t="s">
        <v>327</v>
      </c>
      <c r="F13" s="13"/>
      <c r="G13" s="13"/>
      <c r="H13" s="13" t="s">
        <v>354</v>
      </c>
      <c r="I13" s="13" t="s">
        <v>25</v>
      </c>
      <c r="J13" s="13"/>
      <c r="K13" s="348"/>
      <c r="L13" s="348"/>
      <c r="M13" s="145" t="s">
        <v>30</v>
      </c>
      <c r="N13" s="13">
        <f t="shared" si="0"/>
        <v>17</v>
      </c>
      <c r="O13" s="8">
        <f t="shared" si="1"/>
        <v>2</v>
      </c>
      <c r="P13" s="13"/>
    </row>
    <row r="14" spans="1:16" ht="12.75" x14ac:dyDescent="0.2">
      <c r="A14" s="13">
        <v>11</v>
      </c>
      <c r="B14" s="14" t="s">
        <v>55</v>
      </c>
      <c r="C14" s="15" t="s">
        <v>131</v>
      </c>
      <c r="D14" s="13" t="s">
        <v>327</v>
      </c>
      <c r="E14" s="13" t="s">
        <v>327</v>
      </c>
      <c r="F14" s="13" t="s">
        <v>327</v>
      </c>
      <c r="G14" s="13"/>
      <c r="H14" s="13" t="s">
        <v>354</v>
      </c>
      <c r="I14" s="13" t="s">
        <v>17</v>
      </c>
      <c r="J14" s="13"/>
      <c r="K14" s="348" t="s">
        <v>225</v>
      </c>
      <c r="L14" s="348" t="s">
        <v>208</v>
      </c>
      <c r="M14" s="145" t="s">
        <v>215</v>
      </c>
      <c r="N14" s="13">
        <f t="shared" si="0"/>
        <v>17</v>
      </c>
      <c r="O14" s="8">
        <f t="shared" si="1"/>
        <v>0</v>
      </c>
      <c r="P14" s="13"/>
    </row>
    <row r="15" spans="1:16" ht="12.75" x14ac:dyDescent="0.2">
      <c r="A15" s="13">
        <v>12</v>
      </c>
      <c r="B15" s="14" t="s">
        <v>56</v>
      </c>
      <c r="C15" s="15" t="s">
        <v>132</v>
      </c>
      <c r="D15" s="13" t="s">
        <v>327</v>
      </c>
      <c r="E15" s="13" t="s">
        <v>327</v>
      </c>
      <c r="F15" s="13" t="s">
        <v>327</v>
      </c>
      <c r="G15" s="13"/>
      <c r="H15" s="13" t="s">
        <v>354</v>
      </c>
      <c r="I15" s="13" t="s">
        <v>17</v>
      </c>
      <c r="J15" s="13"/>
      <c r="K15" s="348"/>
      <c r="L15" s="348" t="s">
        <v>210</v>
      </c>
      <c r="M15" s="145" t="s">
        <v>142</v>
      </c>
      <c r="N15" s="13">
        <f t="shared" si="0"/>
        <v>17</v>
      </c>
      <c r="O15" s="8">
        <f t="shared" si="1"/>
        <v>0</v>
      </c>
      <c r="P15" s="13"/>
    </row>
    <row r="16" spans="1:16" ht="12.75" x14ac:dyDescent="0.2">
      <c r="A16" s="13">
        <v>13</v>
      </c>
      <c r="B16" s="18" t="s">
        <v>57</v>
      </c>
      <c r="C16" s="17" t="s">
        <v>123</v>
      </c>
      <c r="D16" s="13"/>
      <c r="E16" s="13"/>
      <c r="F16" s="13" t="s">
        <v>327</v>
      </c>
      <c r="G16" s="13"/>
      <c r="H16" s="13" t="s">
        <v>354</v>
      </c>
      <c r="I16" s="16" t="s">
        <v>17</v>
      </c>
      <c r="J16" s="13"/>
      <c r="K16" s="348" t="s">
        <v>20</v>
      </c>
      <c r="L16" s="348"/>
      <c r="M16" s="145"/>
      <c r="N16" s="13">
        <f t="shared" si="0"/>
        <v>17</v>
      </c>
      <c r="O16" s="8">
        <v>1</v>
      </c>
      <c r="P16" s="13"/>
    </row>
    <row r="17" spans="1:16" ht="14.25" customHeight="1" x14ac:dyDescent="0.2">
      <c r="A17" s="13">
        <v>14</v>
      </c>
      <c r="B17" s="18" t="s">
        <v>254</v>
      </c>
      <c r="C17" s="17" t="s">
        <v>255</v>
      </c>
      <c r="D17" s="13"/>
      <c r="E17" s="13"/>
      <c r="F17" s="13"/>
      <c r="G17" s="13"/>
      <c r="H17" s="13" t="s">
        <v>354</v>
      </c>
      <c r="I17" s="16" t="s">
        <v>17</v>
      </c>
      <c r="J17" s="13"/>
      <c r="K17" s="348" t="s">
        <v>212</v>
      </c>
      <c r="L17" s="348" t="s">
        <v>213</v>
      </c>
      <c r="M17" s="145" t="s">
        <v>182</v>
      </c>
      <c r="N17" s="13">
        <f t="shared" si="0"/>
        <v>17</v>
      </c>
      <c r="O17" s="8">
        <f t="shared" si="1"/>
        <v>0</v>
      </c>
      <c r="P17" s="13"/>
    </row>
    <row r="18" spans="1:16" ht="12.75" x14ac:dyDescent="0.2">
      <c r="A18" s="13">
        <v>15</v>
      </c>
      <c r="B18" s="19" t="s">
        <v>58</v>
      </c>
      <c r="C18" s="20" t="s">
        <v>133</v>
      </c>
      <c r="D18" s="8" t="s">
        <v>327</v>
      </c>
      <c r="E18" s="8" t="s">
        <v>327</v>
      </c>
      <c r="F18" s="8"/>
      <c r="G18" s="8"/>
      <c r="H18" s="8" t="s">
        <v>23</v>
      </c>
      <c r="I18" s="8" t="s">
        <v>31</v>
      </c>
      <c r="J18" s="8" t="s">
        <v>15</v>
      </c>
      <c r="K18" s="349"/>
      <c r="L18" s="349"/>
      <c r="M18" s="146"/>
      <c r="N18" s="8">
        <f t="shared" si="0"/>
        <v>17</v>
      </c>
      <c r="O18" s="8">
        <v>3</v>
      </c>
      <c r="P18" s="8"/>
    </row>
    <row r="19" spans="1:16" ht="12.75" x14ac:dyDescent="0.2">
      <c r="A19" s="13">
        <v>16</v>
      </c>
      <c r="B19" s="19" t="s">
        <v>59</v>
      </c>
      <c r="C19" s="20" t="s">
        <v>134</v>
      </c>
      <c r="D19" s="8"/>
      <c r="E19" s="8"/>
      <c r="F19" s="8" t="s">
        <v>327</v>
      </c>
      <c r="G19" s="8"/>
      <c r="H19" s="8" t="s">
        <v>23</v>
      </c>
      <c r="I19" s="8" t="s">
        <v>17</v>
      </c>
      <c r="J19" s="8"/>
      <c r="K19" s="349" t="s">
        <v>210</v>
      </c>
      <c r="L19" s="349" t="s">
        <v>128</v>
      </c>
      <c r="M19" s="146" t="s">
        <v>211</v>
      </c>
      <c r="N19" s="8">
        <f t="shared" si="0"/>
        <v>17</v>
      </c>
      <c r="O19" s="8">
        <f t="shared" si="1"/>
        <v>0</v>
      </c>
      <c r="P19" s="8"/>
    </row>
    <row r="20" spans="1:16" ht="12.75" x14ac:dyDescent="0.2">
      <c r="A20" s="13">
        <v>17</v>
      </c>
      <c r="B20" s="19" t="s">
        <v>60</v>
      </c>
      <c r="C20" s="20" t="s">
        <v>135</v>
      </c>
      <c r="D20" s="8" t="s">
        <v>327</v>
      </c>
      <c r="E20" s="8"/>
      <c r="F20" s="8"/>
      <c r="G20" s="8"/>
      <c r="H20" s="8" t="s">
        <v>23</v>
      </c>
      <c r="I20" s="8" t="s">
        <v>17</v>
      </c>
      <c r="J20" s="8"/>
      <c r="K20" s="349" t="s">
        <v>232</v>
      </c>
      <c r="L20" s="349"/>
      <c r="M20" s="146" t="s">
        <v>208</v>
      </c>
      <c r="N20" s="8">
        <f t="shared" si="0"/>
        <v>17</v>
      </c>
      <c r="O20" s="8">
        <f t="shared" si="1"/>
        <v>0</v>
      </c>
      <c r="P20" s="8"/>
    </row>
    <row r="21" spans="1:16" ht="12.75" x14ac:dyDescent="0.2">
      <c r="A21" s="13">
        <v>18</v>
      </c>
      <c r="B21" s="19" t="s">
        <v>61</v>
      </c>
      <c r="C21" s="20" t="s">
        <v>136</v>
      </c>
      <c r="D21" s="8"/>
      <c r="E21" s="8"/>
      <c r="F21" s="8" t="s">
        <v>327</v>
      </c>
      <c r="G21" s="8"/>
      <c r="H21" s="8" t="s">
        <v>23</v>
      </c>
      <c r="I21" s="8" t="s">
        <v>17</v>
      </c>
      <c r="J21" s="8"/>
      <c r="K21" s="349" t="s">
        <v>182</v>
      </c>
      <c r="L21" s="349" t="s">
        <v>119</v>
      </c>
      <c r="M21" s="146" t="s">
        <v>20</v>
      </c>
      <c r="N21" s="8">
        <f t="shared" si="0"/>
        <v>17</v>
      </c>
      <c r="O21" s="8">
        <f t="shared" si="1"/>
        <v>0</v>
      </c>
      <c r="P21" s="8"/>
    </row>
    <row r="22" spans="1:16" ht="12.75" x14ac:dyDescent="0.2">
      <c r="A22" s="13">
        <v>19</v>
      </c>
      <c r="B22" s="19" t="s">
        <v>62</v>
      </c>
      <c r="C22" s="20" t="s">
        <v>137</v>
      </c>
      <c r="D22" s="8" t="s">
        <v>327</v>
      </c>
      <c r="E22" s="8" t="s">
        <v>327</v>
      </c>
      <c r="F22" s="8"/>
      <c r="G22" s="8"/>
      <c r="H22" s="8" t="s">
        <v>23</v>
      </c>
      <c r="I22" s="8" t="s">
        <v>17</v>
      </c>
      <c r="J22" s="8"/>
      <c r="K22" s="349"/>
      <c r="L22" s="349"/>
      <c r="M22" s="146"/>
      <c r="N22" s="8">
        <f t="shared" si="0"/>
        <v>17</v>
      </c>
      <c r="O22" s="8">
        <f t="shared" si="1"/>
        <v>0</v>
      </c>
      <c r="P22" s="8"/>
    </row>
    <row r="23" spans="1:16" ht="12.75" x14ac:dyDescent="0.2">
      <c r="A23" s="13">
        <v>20</v>
      </c>
      <c r="B23" s="19" t="s">
        <v>63</v>
      </c>
      <c r="C23" s="20" t="s">
        <v>138</v>
      </c>
      <c r="D23" s="8" t="s">
        <v>327</v>
      </c>
      <c r="E23" s="8" t="s">
        <v>327</v>
      </c>
      <c r="F23" s="8" t="s">
        <v>327</v>
      </c>
      <c r="G23" s="8" t="s">
        <v>327</v>
      </c>
      <c r="H23" s="8" t="s">
        <v>23</v>
      </c>
      <c r="I23" s="8" t="s">
        <v>17</v>
      </c>
      <c r="J23" s="8"/>
      <c r="K23" s="349" t="s">
        <v>215</v>
      </c>
      <c r="L23" s="349"/>
      <c r="M23" s="146"/>
      <c r="N23" s="8">
        <f t="shared" si="0"/>
        <v>17</v>
      </c>
      <c r="O23" s="8">
        <f t="shared" si="1"/>
        <v>0</v>
      </c>
      <c r="P23" s="8"/>
    </row>
    <row r="24" spans="1:16" ht="12.75" x14ac:dyDescent="0.2">
      <c r="A24" s="13">
        <v>21</v>
      </c>
      <c r="B24" s="19" t="s">
        <v>64</v>
      </c>
      <c r="C24" s="20" t="s">
        <v>139</v>
      </c>
      <c r="D24" s="8" t="s">
        <v>327</v>
      </c>
      <c r="E24" s="8" t="s">
        <v>327</v>
      </c>
      <c r="F24" s="8" t="s">
        <v>327</v>
      </c>
      <c r="G24" s="8"/>
      <c r="H24" s="8" t="s">
        <v>23</v>
      </c>
      <c r="I24" s="8" t="s">
        <v>229</v>
      </c>
      <c r="J24" s="8"/>
      <c r="K24" s="349"/>
      <c r="L24" s="349" t="s">
        <v>144</v>
      </c>
      <c r="M24" s="146" t="s">
        <v>210</v>
      </c>
      <c r="N24" s="8">
        <f t="shared" si="0"/>
        <v>17</v>
      </c>
      <c r="O24" s="8">
        <v>1</v>
      </c>
      <c r="P24" s="8"/>
    </row>
    <row r="25" spans="1:16" ht="12.75" x14ac:dyDescent="0.2">
      <c r="A25" s="13">
        <v>22</v>
      </c>
      <c r="B25" s="22" t="s">
        <v>65</v>
      </c>
      <c r="C25" s="23" t="s">
        <v>140</v>
      </c>
      <c r="D25" s="21" t="s">
        <v>327</v>
      </c>
      <c r="E25" s="21" t="s">
        <v>327</v>
      </c>
      <c r="F25" s="21"/>
      <c r="G25" s="21"/>
      <c r="H25" s="21" t="s">
        <v>66</v>
      </c>
      <c r="I25" s="21" t="s">
        <v>16</v>
      </c>
      <c r="J25" s="21"/>
      <c r="K25" s="350"/>
      <c r="L25" s="350"/>
      <c r="M25" s="147"/>
      <c r="N25" s="21">
        <f t="shared" si="0"/>
        <v>4</v>
      </c>
      <c r="O25" s="8">
        <f t="shared" si="1"/>
        <v>13</v>
      </c>
      <c r="P25" s="21"/>
    </row>
    <row r="26" spans="1:16" ht="12.75" x14ac:dyDescent="0.2">
      <c r="A26" s="13">
        <v>23</v>
      </c>
      <c r="B26" s="22" t="s">
        <v>67</v>
      </c>
      <c r="C26" s="23" t="s">
        <v>141</v>
      </c>
      <c r="D26" s="21"/>
      <c r="E26" s="21"/>
      <c r="F26" s="21"/>
      <c r="G26" s="21"/>
      <c r="H26" s="21" t="s">
        <v>66</v>
      </c>
      <c r="I26" s="21" t="s">
        <v>373</v>
      </c>
      <c r="J26" s="21" t="s">
        <v>229</v>
      </c>
      <c r="K26" s="350" t="s">
        <v>18</v>
      </c>
      <c r="L26" s="350" t="s">
        <v>27</v>
      </c>
      <c r="M26" s="147" t="s">
        <v>32</v>
      </c>
      <c r="N26" s="21">
        <f t="shared" si="0"/>
        <v>17</v>
      </c>
      <c r="O26" s="8">
        <f t="shared" si="1"/>
        <v>2</v>
      </c>
      <c r="P26" s="21"/>
    </row>
    <row r="27" spans="1:16" ht="12.75" x14ac:dyDescent="0.2">
      <c r="A27" s="13">
        <v>24</v>
      </c>
      <c r="B27" s="22" t="s">
        <v>68</v>
      </c>
      <c r="C27" s="23" t="s">
        <v>143</v>
      </c>
      <c r="D27" s="21"/>
      <c r="E27" s="21"/>
      <c r="F27" s="21"/>
      <c r="G27" s="21"/>
      <c r="H27" s="21" t="s">
        <v>66</v>
      </c>
      <c r="I27" s="21" t="s">
        <v>17</v>
      </c>
      <c r="J27" s="21"/>
      <c r="K27" s="350"/>
      <c r="L27" s="350" t="s">
        <v>225</v>
      </c>
      <c r="M27" s="147" t="s">
        <v>125</v>
      </c>
      <c r="N27" s="21">
        <f t="shared" si="0"/>
        <v>17</v>
      </c>
      <c r="O27" s="8">
        <f t="shared" si="1"/>
        <v>0</v>
      </c>
      <c r="P27" s="21"/>
    </row>
    <row r="28" spans="1:16" ht="12.75" x14ac:dyDescent="0.2">
      <c r="A28" s="13">
        <v>25</v>
      </c>
      <c r="B28" s="22" t="s">
        <v>69</v>
      </c>
      <c r="C28" s="24" t="s">
        <v>145</v>
      </c>
      <c r="D28" s="21"/>
      <c r="E28" s="21"/>
      <c r="F28" s="21"/>
      <c r="G28" s="21"/>
      <c r="H28" s="21" t="s">
        <v>66</v>
      </c>
      <c r="I28" s="25" t="s">
        <v>17</v>
      </c>
      <c r="J28" s="21" t="s">
        <v>417</v>
      </c>
      <c r="K28" s="350" t="s">
        <v>226</v>
      </c>
      <c r="L28" s="350" t="s">
        <v>152</v>
      </c>
      <c r="M28" s="147" t="s">
        <v>128</v>
      </c>
      <c r="N28" s="21">
        <f t="shared" si="0"/>
        <v>17</v>
      </c>
      <c r="O28" s="8">
        <f t="shared" si="1"/>
        <v>1</v>
      </c>
      <c r="P28" s="21"/>
    </row>
    <row r="29" spans="1:16" ht="12.75" x14ac:dyDescent="0.2">
      <c r="A29" s="13">
        <v>26</v>
      </c>
      <c r="B29" s="22" t="s">
        <v>70</v>
      </c>
      <c r="C29" s="24" t="s">
        <v>147</v>
      </c>
      <c r="D29" s="21" t="s">
        <v>327</v>
      </c>
      <c r="E29" s="21"/>
      <c r="F29" s="21" t="s">
        <v>327</v>
      </c>
      <c r="G29" s="21" t="s">
        <v>327</v>
      </c>
      <c r="H29" s="21" t="s">
        <v>66</v>
      </c>
      <c r="I29" s="25" t="s">
        <v>17</v>
      </c>
      <c r="J29" s="21"/>
      <c r="K29" s="350" t="s">
        <v>146</v>
      </c>
      <c r="L29" s="350" t="s">
        <v>226</v>
      </c>
      <c r="M29" s="147" t="s">
        <v>119</v>
      </c>
      <c r="N29" s="21">
        <f t="shared" si="0"/>
        <v>17</v>
      </c>
      <c r="O29" s="8">
        <f t="shared" si="1"/>
        <v>0</v>
      </c>
      <c r="P29" s="21"/>
    </row>
    <row r="30" spans="1:16" ht="12.75" x14ac:dyDescent="0.2">
      <c r="A30" s="13">
        <v>27</v>
      </c>
      <c r="B30" s="28" t="s">
        <v>71</v>
      </c>
      <c r="C30" s="29" t="s">
        <v>148</v>
      </c>
      <c r="D30" s="27" t="s">
        <v>327</v>
      </c>
      <c r="E30" s="27" t="s">
        <v>327</v>
      </c>
      <c r="F30" s="27"/>
      <c r="G30" s="27"/>
      <c r="H30" s="27" t="s">
        <v>72</v>
      </c>
      <c r="I30" s="27" t="s">
        <v>247</v>
      </c>
      <c r="J30" s="27"/>
      <c r="K30" s="351"/>
      <c r="L30" s="351"/>
      <c r="M30" s="148"/>
      <c r="N30" s="27">
        <f t="shared" si="0"/>
        <v>2</v>
      </c>
      <c r="O30" s="8">
        <f t="shared" si="1"/>
        <v>15</v>
      </c>
      <c r="P30" s="27"/>
    </row>
    <row r="31" spans="1:16" ht="12.75" x14ac:dyDescent="0.2">
      <c r="A31" s="13">
        <v>28</v>
      </c>
      <c r="B31" s="28" t="s">
        <v>73</v>
      </c>
      <c r="C31" s="29" t="s">
        <v>150</v>
      </c>
      <c r="D31" s="27" t="s">
        <v>327</v>
      </c>
      <c r="E31" s="27" t="s">
        <v>327</v>
      </c>
      <c r="F31" s="27"/>
      <c r="G31" s="27"/>
      <c r="H31" s="27" t="s">
        <v>72</v>
      </c>
      <c r="I31" s="27" t="s">
        <v>15</v>
      </c>
      <c r="J31" s="27" t="s">
        <v>418</v>
      </c>
      <c r="K31" s="351"/>
      <c r="L31" s="351"/>
      <c r="M31" s="148"/>
      <c r="N31" s="27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nhỏ"),3,IF(OR(I31="TKHĐ",I31="TTrND"),2,0))))))+(IF(OR(J31="CĐ",J31="TVTL"),1,IF(J31="PBM",2,0)))))+1</f>
        <v>4</v>
      </c>
      <c r="P31" s="27"/>
    </row>
    <row r="32" spans="1:16" ht="12.75" x14ac:dyDescent="0.2">
      <c r="A32" s="13">
        <v>29</v>
      </c>
      <c r="B32" s="28" t="s">
        <v>74</v>
      </c>
      <c r="C32" s="29" t="s">
        <v>149</v>
      </c>
      <c r="D32" s="27" t="s">
        <v>327</v>
      </c>
      <c r="E32" s="27" t="s">
        <v>327</v>
      </c>
      <c r="F32" s="27" t="s">
        <v>327</v>
      </c>
      <c r="G32" s="27"/>
      <c r="H32" s="27" t="s">
        <v>72</v>
      </c>
      <c r="I32" s="27" t="s">
        <v>17</v>
      </c>
      <c r="J32" s="27" t="s">
        <v>421</v>
      </c>
      <c r="K32" s="351"/>
      <c r="L32" s="351"/>
      <c r="M32" s="297" t="s">
        <v>146</v>
      </c>
      <c r="N32" s="27">
        <f t="shared" si="0"/>
        <v>17</v>
      </c>
      <c r="O32" s="8">
        <f t="shared" si="1"/>
        <v>1</v>
      </c>
      <c r="P32" s="27"/>
    </row>
    <row r="33" spans="1:16" ht="12.75" x14ac:dyDescent="0.2">
      <c r="A33" s="13">
        <v>30</v>
      </c>
      <c r="B33" s="28" t="s">
        <v>75</v>
      </c>
      <c r="C33" s="29" t="s">
        <v>151</v>
      </c>
      <c r="D33" s="27" t="s">
        <v>327</v>
      </c>
      <c r="E33" s="27"/>
      <c r="F33" s="27" t="s">
        <v>327</v>
      </c>
      <c r="G33" s="27"/>
      <c r="H33" s="27" t="s">
        <v>72</v>
      </c>
      <c r="I33" s="27" t="s">
        <v>17</v>
      </c>
      <c r="J33" s="27"/>
      <c r="K33" s="351"/>
      <c r="L33" s="351"/>
      <c r="M33" s="148" t="s">
        <v>152</v>
      </c>
      <c r="N33" s="27">
        <f t="shared" si="0"/>
        <v>17</v>
      </c>
      <c r="O33" s="8">
        <f t="shared" si="1"/>
        <v>0</v>
      </c>
      <c r="P33" s="27"/>
    </row>
    <row r="34" spans="1:16" ht="12.75" x14ac:dyDescent="0.2">
      <c r="A34" s="13">
        <v>31</v>
      </c>
      <c r="B34" s="31" t="s">
        <v>77</v>
      </c>
      <c r="C34" s="32" t="s">
        <v>153</v>
      </c>
      <c r="D34" s="30" t="s">
        <v>327</v>
      </c>
      <c r="E34" s="30" t="s">
        <v>327</v>
      </c>
      <c r="F34" s="30" t="s">
        <v>327</v>
      </c>
      <c r="G34" s="30"/>
      <c r="H34" s="30" t="s">
        <v>29</v>
      </c>
      <c r="I34" s="30" t="s">
        <v>16</v>
      </c>
      <c r="J34" s="30"/>
      <c r="K34" s="352"/>
      <c r="L34" s="352"/>
      <c r="M34" s="149"/>
      <c r="N34" s="30">
        <f t="shared" si="0"/>
        <v>4</v>
      </c>
      <c r="O34" s="8">
        <f t="shared" si="1"/>
        <v>13</v>
      </c>
      <c r="P34" s="30"/>
    </row>
    <row r="35" spans="1:16" ht="12.75" x14ac:dyDescent="0.2">
      <c r="A35" s="13">
        <v>32</v>
      </c>
      <c r="B35" s="31" t="s">
        <v>78</v>
      </c>
      <c r="C35" s="32" t="s">
        <v>154</v>
      </c>
      <c r="D35" s="30"/>
      <c r="E35" s="30" t="s">
        <v>327</v>
      </c>
      <c r="F35" s="30" t="s">
        <v>327</v>
      </c>
      <c r="G35" s="30"/>
      <c r="H35" s="30" t="s">
        <v>29</v>
      </c>
      <c r="I35" s="30" t="s">
        <v>15</v>
      </c>
      <c r="J35" s="30"/>
      <c r="K35" s="352"/>
      <c r="L35" s="352"/>
      <c r="M35" s="149"/>
      <c r="N35" s="30">
        <f t="shared" si="0"/>
        <v>17</v>
      </c>
      <c r="O35" s="8">
        <f t="shared" si="1"/>
        <v>3</v>
      </c>
      <c r="P35" s="30"/>
    </row>
    <row r="36" spans="1:16" ht="12.75" x14ac:dyDescent="0.2">
      <c r="A36" s="13">
        <v>33</v>
      </c>
      <c r="B36" s="31" t="s">
        <v>79</v>
      </c>
      <c r="C36" s="32" t="s">
        <v>155</v>
      </c>
      <c r="D36" s="30" t="s">
        <v>327</v>
      </c>
      <c r="E36" s="30"/>
      <c r="F36" s="30" t="s">
        <v>327</v>
      </c>
      <c r="G36" s="30"/>
      <c r="H36" s="30" t="s">
        <v>29</v>
      </c>
      <c r="I36" s="30" t="s">
        <v>229</v>
      </c>
      <c r="J36" s="30"/>
      <c r="K36" s="352" t="s">
        <v>142</v>
      </c>
      <c r="L36" s="352" t="s">
        <v>227</v>
      </c>
      <c r="M36" s="149"/>
      <c r="N36" s="30">
        <f t="shared" si="0"/>
        <v>17</v>
      </c>
      <c r="O36" s="8">
        <v>1</v>
      </c>
      <c r="P36" s="30"/>
    </row>
    <row r="37" spans="1:16" ht="12.75" x14ac:dyDescent="0.2">
      <c r="A37" s="13">
        <v>34</v>
      </c>
      <c r="B37" s="31"/>
      <c r="C37" s="341" t="s">
        <v>156</v>
      </c>
      <c r="D37" s="30"/>
      <c r="E37" s="30"/>
      <c r="F37" s="30" t="s">
        <v>327</v>
      </c>
      <c r="G37" s="30"/>
      <c r="H37" s="30" t="s">
        <v>29</v>
      </c>
      <c r="I37" s="30" t="s">
        <v>17</v>
      </c>
      <c r="J37" s="30"/>
      <c r="K37" s="352" t="s">
        <v>213</v>
      </c>
      <c r="L37" s="352" t="s">
        <v>232</v>
      </c>
      <c r="M37" s="149"/>
      <c r="N37" s="30">
        <f t="shared" si="0"/>
        <v>17</v>
      </c>
      <c r="O37" s="8">
        <f t="shared" si="1"/>
        <v>0</v>
      </c>
      <c r="P37" s="30"/>
    </row>
    <row r="38" spans="1:16" ht="12.75" x14ac:dyDescent="0.2">
      <c r="A38" s="13">
        <v>35</v>
      </c>
      <c r="B38" s="31" t="s">
        <v>82</v>
      </c>
      <c r="C38" s="32" t="s">
        <v>158</v>
      </c>
      <c r="D38" s="30" t="s">
        <v>327</v>
      </c>
      <c r="E38" s="30"/>
      <c r="F38" s="30" t="s">
        <v>327</v>
      </c>
      <c r="G38" s="30"/>
      <c r="H38" s="30" t="s">
        <v>29</v>
      </c>
      <c r="I38" s="30" t="s">
        <v>17</v>
      </c>
      <c r="J38" s="30"/>
      <c r="K38" s="352"/>
      <c r="L38" s="352"/>
      <c r="M38" s="149"/>
      <c r="N38" s="30">
        <f t="shared" si="0"/>
        <v>17</v>
      </c>
      <c r="O38" s="8">
        <f t="shared" si="1"/>
        <v>0</v>
      </c>
      <c r="P38" s="30"/>
    </row>
    <row r="39" spans="1:16" ht="12.75" x14ac:dyDescent="0.2">
      <c r="A39" s="13">
        <v>36</v>
      </c>
      <c r="B39" s="31"/>
      <c r="C39" s="341" t="s">
        <v>157</v>
      </c>
      <c r="D39" s="30" t="s">
        <v>327</v>
      </c>
      <c r="E39" s="30" t="s">
        <v>327</v>
      </c>
      <c r="F39" s="30"/>
      <c r="G39" s="30"/>
      <c r="H39" s="30" t="s">
        <v>29</v>
      </c>
      <c r="I39" s="30" t="s">
        <v>17</v>
      </c>
      <c r="J39" s="30"/>
      <c r="K39" s="352" t="s">
        <v>125</v>
      </c>
      <c r="L39" s="352" t="s">
        <v>215</v>
      </c>
      <c r="M39" s="149"/>
      <c r="N39" s="30">
        <f t="shared" si="0"/>
        <v>17</v>
      </c>
      <c r="O39" s="8">
        <f t="shared" si="1"/>
        <v>0</v>
      </c>
      <c r="P39" s="30"/>
    </row>
    <row r="40" spans="1:16" ht="12.75" x14ac:dyDescent="0.2">
      <c r="A40" s="13">
        <v>37</v>
      </c>
      <c r="B40" s="31" t="s">
        <v>198</v>
      </c>
      <c r="C40" s="32" t="s">
        <v>217</v>
      </c>
      <c r="D40" s="30" t="s">
        <v>327</v>
      </c>
      <c r="E40" s="30" t="s">
        <v>327</v>
      </c>
      <c r="F40" s="30" t="s">
        <v>327</v>
      </c>
      <c r="G40" s="30"/>
      <c r="H40" s="30" t="s">
        <v>29</v>
      </c>
      <c r="I40" s="30" t="s">
        <v>228</v>
      </c>
      <c r="J40" s="30" t="s">
        <v>417</v>
      </c>
      <c r="K40" s="352"/>
      <c r="L40" s="352"/>
      <c r="M40" s="149"/>
      <c r="N40" s="30">
        <f t="shared" si="0"/>
        <v>17</v>
      </c>
      <c r="O40" s="8">
        <f t="shared" si="1"/>
        <v>6.95</v>
      </c>
      <c r="P40" s="30"/>
    </row>
    <row r="41" spans="1:16" ht="12.75" x14ac:dyDescent="0.2">
      <c r="A41" s="13">
        <v>38</v>
      </c>
      <c r="B41" s="31" t="s">
        <v>84</v>
      </c>
      <c r="C41" s="32" t="s">
        <v>233</v>
      </c>
      <c r="D41" s="30"/>
      <c r="E41" s="30"/>
      <c r="F41" s="30" t="s">
        <v>327</v>
      </c>
      <c r="G41" s="30"/>
      <c r="H41" s="30" t="s">
        <v>29</v>
      </c>
      <c r="I41" s="30" t="s">
        <v>17</v>
      </c>
      <c r="J41" s="30"/>
      <c r="K41" s="352"/>
      <c r="L41" s="352"/>
      <c r="M41" s="149"/>
      <c r="N41" s="30">
        <f t="shared" si="0"/>
        <v>17</v>
      </c>
      <c r="O41" s="8">
        <f t="shared" si="1"/>
        <v>0</v>
      </c>
      <c r="P41" s="30"/>
    </row>
    <row r="42" spans="1:16" ht="12.75" x14ac:dyDescent="0.2">
      <c r="A42" s="13">
        <v>39</v>
      </c>
      <c r="B42" s="14" t="s">
        <v>85</v>
      </c>
      <c r="C42" s="15" t="s">
        <v>160</v>
      </c>
      <c r="D42" s="13" t="s">
        <v>327</v>
      </c>
      <c r="E42" s="13" t="s">
        <v>327</v>
      </c>
      <c r="F42" s="13" t="s">
        <v>327</v>
      </c>
      <c r="G42" s="13"/>
      <c r="H42" s="13" t="s">
        <v>196</v>
      </c>
      <c r="I42" s="13" t="s">
        <v>15</v>
      </c>
      <c r="J42" s="13"/>
      <c r="K42" s="348"/>
      <c r="L42" s="348"/>
      <c r="M42" s="145"/>
      <c r="N42" s="13">
        <f t="shared" si="0"/>
        <v>17</v>
      </c>
      <c r="O42" s="8">
        <f t="shared" si="1"/>
        <v>3</v>
      </c>
      <c r="P42" s="13"/>
    </row>
    <row r="43" spans="1:16" ht="12.75" x14ac:dyDescent="0.2">
      <c r="A43" s="13">
        <v>40</v>
      </c>
      <c r="B43" s="14" t="s">
        <v>87</v>
      </c>
      <c r="C43" s="15" t="s">
        <v>246</v>
      </c>
      <c r="D43" s="13"/>
      <c r="E43" s="13"/>
      <c r="F43" s="13"/>
      <c r="G43" s="13"/>
      <c r="H43" s="13" t="s">
        <v>196</v>
      </c>
      <c r="I43" s="13" t="s">
        <v>17</v>
      </c>
      <c r="J43" s="13"/>
      <c r="K43" s="348" t="s">
        <v>216</v>
      </c>
      <c r="L43" s="348" t="s">
        <v>125</v>
      </c>
      <c r="M43" s="145"/>
      <c r="N43" s="13">
        <f t="shared" si="0"/>
        <v>17</v>
      </c>
      <c r="O43" s="8">
        <f t="shared" si="1"/>
        <v>0</v>
      </c>
      <c r="P43" s="13"/>
    </row>
    <row r="44" spans="1:16" ht="12.75" x14ac:dyDescent="0.2">
      <c r="A44" s="13">
        <v>41</v>
      </c>
      <c r="B44" s="14" t="s">
        <v>88</v>
      </c>
      <c r="C44" s="15" t="s">
        <v>161</v>
      </c>
      <c r="D44" s="13"/>
      <c r="E44" s="13"/>
      <c r="F44" s="13" t="s">
        <v>327</v>
      </c>
      <c r="G44" s="13"/>
      <c r="H44" s="13" t="s">
        <v>196</v>
      </c>
      <c r="I44" s="13" t="s">
        <v>17</v>
      </c>
      <c r="J44" s="13"/>
      <c r="K44" s="348"/>
      <c r="L44" s="348" t="s">
        <v>182</v>
      </c>
      <c r="M44" s="145"/>
      <c r="N44" s="13">
        <f t="shared" si="0"/>
        <v>17</v>
      </c>
      <c r="O44" s="8">
        <f t="shared" si="1"/>
        <v>0</v>
      </c>
      <c r="P44" s="13"/>
    </row>
    <row r="45" spans="1:16" ht="12.75" x14ac:dyDescent="0.2">
      <c r="A45" s="13">
        <v>42</v>
      </c>
      <c r="B45" s="14" t="s">
        <v>90</v>
      </c>
      <c r="C45" s="15" t="s">
        <v>218</v>
      </c>
      <c r="D45" s="13" t="s">
        <v>327</v>
      </c>
      <c r="E45" s="13"/>
      <c r="F45" s="13" t="s">
        <v>327</v>
      </c>
      <c r="G45" s="13"/>
      <c r="H45" s="13" t="s">
        <v>355</v>
      </c>
      <c r="I45" s="13" t="s">
        <v>17</v>
      </c>
      <c r="J45" s="13" t="s">
        <v>417</v>
      </c>
      <c r="K45" s="348"/>
      <c r="L45" s="348"/>
      <c r="M45" s="145"/>
      <c r="N45" s="13">
        <f t="shared" si="0"/>
        <v>17</v>
      </c>
      <c r="O45" s="8">
        <f t="shared" si="1"/>
        <v>1</v>
      </c>
      <c r="P45" s="13"/>
    </row>
    <row r="46" spans="1:16" ht="12.75" x14ac:dyDescent="0.2">
      <c r="A46" s="13">
        <v>43</v>
      </c>
      <c r="B46" s="19" t="s">
        <v>92</v>
      </c>
      <c r="C46" s="20" t="s">
        <v>163</v>
      </c>
      <c r="D46" s="8"/>
      <c r="E46" s="8"/>
      <c r="F46" s="8"/>
      <c r="G46" s="8"/>
      <c r="H46" s="8" t="s">
        <v>252</v>
      </c>
      <c r="I46" s="8" t="s">
        <v>15</v>
      </c>
      <c r="J46" s="8" t="s">
        <v>417</v>
      </c>
      <c r="K46" s="349" t="s">
        <v>144</v>
      </c>
      <c r="L46" s="349" t="s">
        <v>209</v>
      </c>
      <c r="M46" s="146" t="s">
        <v>213</v>
      </c>
      <c r="N46" s="8">
        <f t="shared" si="0"/>
        <v>17</v>
      </c>
      <c r="O46" s="8">
        <f t="shared" si="1"/>
        <v>4</v>
      </c>
      <c r="P46" s="8"/>
    </row>
    <row r="47" spans="1:16" ht="12.75" x14ac:dyDescent="0.2">
      <c r="A47" s="13">
        <v>44</v>
      </c>
      <c r="B47" s="19" t="s">
        <v>93</v>
      </c>
      <c r="C47" s="20" t="s">
        <v>164</v>
      </c>
      <c r="D47" s="8" t="s">
        <v>327</v>
      </c>
      <c r="E47" s="8"/>
      <c r="F47" s="8" t="s">
        <v>327</v>
      </c>
      <c r="G47" s="8"/>
      <c r="H47" s="8" t="s">
        <v>252</v>
      </c>
      <c r="I47" s="8" t="s">
        <v>17</v>
      </c>
      <c r="J47" s="8"/>
      <c r="K47" s="349" t="s">
        <v>214</v>
      </c>
      <c r="L47" s="349" t="s">
        <v>20</v>
      </c>
      <c r="M47" s="146"/>
      <c r="N47" s="8">
        <f t="shared" si="0"/>
        <v>17</v>
      </c>
      <c r="O47" s="8">
        <f t="shared" si="1"/>
        <v>0</v>
      </c>
      <c r="P47" s="8"/>
    </row>
    <row r="48" spans="1:16" ht="12.75" x14ac:dyDescent="0.2">
      <c r="A48" s="13">
        <v>45</v>
      </c>
      <c r="B48" s="19" t="s">
        <v>94</v>
      </c>
      <c r="C48" s="20" t="s">
        <v>165</v>
      </c>
      <c r="D48" s="8"/>
      <c r="E48" s="8"/>
      <c r="F48" s="8" t="s">
        <v>327</v>
      </c>
      <c r="G48" s="8"/>
      <c r="H48" s="8" t="s">
        <v>252</v>
      </c>
      <c r="I48" s="8" t="s">
        <v>17</v>
      </c>
      <c r="J48" s="8"/>
      <c r="K48" s="349" t="s">
        <v>211</v>
      </c>
      <c r="L48" s="349" t="s">
        <v>142</v>
      </c>
      <c r="M48" s="146" t="s">
        <v>144</v>
      </c>
      <c r="N48" s="8">
        <f t="shared" si="0"/>
        <v>17</v>
      </c>
      <c r="O48" s="8">
        <f t="shared" si="1"/>
        <v>0</v>
      </c>
      <c r="P48" s="8"/>
    </row>
    <row r="49" spans="1:16" ht="12.75" x14ac:dyDescent="0.2">
      <c r="A49" s="13">
        <v>46</v>
      </c>
      <c r="B49" s="19" t="s">
        <v>234</v>
      </c>
      <c r="C49" s="20" t="s">
        <v>236</v>
      </c>
      <c r="D49" s="8"/>
      <c r="E49" s="8"/>
      <c r="F49" s="8" t="s">
        <v>327</v>
      </c>
      <c r="G49" s="8"/>
      <c r="H49" s="8" t="s">
        <v>252</v>
      </c>
      <c r="I49" s="8" t="s">
        <v>17</v>
      </c>
      <c r="J49" s="8"/>
      <c r="K49" s="349" t="s">
        <v>152</v>
      </c>
      <c r="L49" s="349" t="s">
        <v>214</v>
      </c>
      <c r="M49" s="146" t="s">
        <v>225</v>
      </c>
      <c r="N49" s="8">
        <f t="shared" si="0"/>
        <v>17</v>
      </c>
      <c r="O49" s="8">
        <f t="shared" si="1"/>
        <v>0</v>
      </c>
      <c r="P49" s="8"/>
    </row>
    <row r="50" spans="1:16" ht="12.75" x14ac:dyDescent="0.2">
      <c r="A50" s="13">
        <v>47</v>
      </c>
      <c r="B50" s="28" t="s">
        <v>95</v>
      </c>
      <c r="C50" s="29" t="s">
        <v>166</v>
      </c>
      <c r="D50" s="27"/>
      <c r="E50" s="27"/>
      <c r="F50" s="27"/>
      <c r="G50" s="27"/>
      <c r="H50" s="27" t="s">
        <v>34</v>
      </c>
      <c r="I50" s="27" t="s">
        <v>15</v>
      </c>
      <c r="J50" s="27"/>
      <c r="K50" s="351"/>
      <c r="L50" s="351"/>
      <c r="M50" s="148"/>
      <c r="N50" s="27">
        <f t="shared" si="0"/>
        <v>17</v>
      </c>
      <c r="O50" s="8">
        <f t="shared" si="1"/>
        <v>3</v>
      </c>
      <c r="P50" s="27"/>
    </row>
    <row r="51" spans="1:16" ht="12.75" x14ac:dyDescent="0.2">
      <c r="A51" s="13">
        <v>48</v>
      </c>
      <c r="B51" s="28" t="s">
        <v>199</v>
      </c>
      <c r="C51" s="29" t="s">
        <v>171</v>
      </c>
      <c r="D51" s="27"/>
      <c r="E51" s="27"/>
      <c r="F51" s="27" t="s">
        <v>327</v>
      </c>
      <c r="G51" s="27"/>
      <c r="H51" s="27" t="s">
        <v>34</v>
      </c>
      <c r="I51" s="27" t="s">
        <v>17</v>
      </c>
      <c r="J51" s="27"/>
      <c r="K51" s="351"/>
      <c r="L51" s="351" t="s">
        <v>337</v>
      </c>
      <c r="M51" s="148" t="s">
        <v>232</v>
      </c>
      <c r="N51" s="27">
        <f t="shared" si="0"/>
        <v>17</v>
      </c>
      <c r="O51" s="8">
        <f t="shared" si="1"/>
        <v>0</v>
      </c>
      <c r="P51" s="27"/>
    </row>
    <row r="52" spans="1:16" ht="12.75" x14ac:dyDescent="0.2">
      <c r="A52" s="13">
        <v>49</v>
      </c>
      <c r="B52" s="28" t="s">
        <v>97</v>
      </c>
      <c r="C52" s="29" t="s">
        <v>167</v>
      </c>
      <c r="D52" s="27" t="s">
        <v>327</v>
      </c>
      <c r="E52" s="27"/>
      <c r="F52" s="27" t="s">
        <v>327</v>
      </c>
      <c r="G52" s="27"/>
      <c r="H52" s="27" t="s">
        <v>34</v>
      </c>
      <c r="I52" s="27" t="s">
        <v>17</v>
      </c>
      <c r="J52" s="27"/>
      <c r="K52" s="351"/>
      <c r="L52" s="351"/>
      <c r="M52" s="148"/>
      <c r="N52" s="27">
        <f t="shared" si="0"/>
        <v>17</v>
      </c>
      <c r="O52" s="8">
        <f t="shared" si="1"/>
        <v>0</v>
      </c>
      <c r="P52" s="27"/>
    </row>
    <row r="53" spans="1:16" ht="12.75" x14ac:dyDescent="0.2">
      <c r="A53" s="13">
        <v>50</v>
      </c>
      <c r="B53" s="28" t="s">
        <v>98</v>
      </c>
      <c r="C53" s="29" t="s">
        <v>168</v>
      </c>
      <c r="D53" s="27" t="s">
        <v>327</v>
      </c>
      <c r="E53" s="27"/>
      <c r="F53" s="27"/>
      <c r="G53" s="27" t="s">
        <v>327</v>
      </c>
      <c r="H53" s="27" t="s">
        <v>34</v>
      </c>
      <c r="I53" s="27" t="s">
        <v>17</v>
      </c>
      <c r="J53" s="27"/>
      <c r="K53" s="351"/>
      <c r="L53" s="351"/>
      <c r="M53" s="148"/>
      <c r="N53" s="27">
        <f t="shared" si="0"/>
        <v>17</v>
      </c>
      <c r="O53" s="8">
        <f t="shared" si="1"/>
        <v>0</v>
      </c>
      <c r="P53" s="27"/>
    </row>
    <row r="54" spans="1:16" ht="12.75" x14ac:dyDescent="0.2">
      <c r="A54" s="13">
        <v>51</v>
      </c>
      <c r="B54" s="28" t="s">
        <v>99</v>
      </c>
      <c r="C54" s="29" t="s">
        <v>169</v>
      </c>
      <c r="D54" s="27" t="s">
        <v>327</v>
      </c>
      <c r="E54" s="27"/>
      <c r="F54" s="27" t="s">
        <v>327</v>
      </c>
      <c r="G54" s="27"/>
      <c r="H54" s="27" t="s">
        <v>34</v>
      </c>
      <c r="I54" s="27" t="s">
        <v>17</v>
      </c>
      <c r="J54" s="27"/>
      <c r="K54" s="351"/>
      <c r="L54" s="351"/>
      <c r="M54" s="148" t="s">
        <v>226</v>
      </c>
      <c r="N54" s="27">
        <f t="shared" si="0"/>
        <v>17</v>
      </c>
      <c r="O54" s="8">
        <f t="shared" si="1"/>
        <v>0</v>
      </c>
      <c r="P54" s="27"/>
    </row>
    <row r="55" spans="1:16" ht="12.75" x14ac:dyDescent="0.2">
      <c r="A55" s="13">
        <v>52</v>
      </c>
      <c r="B55" s="28" t="s">
        <v>100</v>
      </c>
      <c r="C55" s="29" t="s">
        <v>170</v>
      </c>
      <c r="D55" s="27" t="s">
        <v>327</v>
      </c>
      <c r="E55" s="27"/>
      <c r="F55" s="27" t="s">
        <v>327</v>
      </c>
      <c r="G55" s="27"/>
      <c r="H55" s="27" t="s">
        <v>34</v>
      </c>
      <c r="I55" s="27" t="s">
        <v>17</v>
      </c>
      <c r="J55" s="27"/>
      <c r="K55" s="351" t="s">
        <v>32</v>
      </c>
      <c r="L55" s="351" t="s">
        <v>337</v>
      </c>
      <c r="M55" s="148" t="s">
        <v>27</v>
      </c>
      <c r="N55" s="27">
        <f t="shared" si="0"/>
        <v>17</v>
      </c>
      <c r="O55" s="8">
        <f t="shared" si="1"/>
        <v>0</v>
      </c>
      <c r="P55" s="27"/>
    </row>
    <row r="56" spans="1:16" x14ac:dyDescent="0.2">
      <c r="A56" s="13">
        <v>53</v>
      </c>
      <c r="B56" s="26" t="s">
        <v>101</v>
      </c>
      <c r="C56" s="24" t="s">
        <v>172</v>
      </c>
      <c r="D56" s="25" t="s">
        <v>327</v>
      </c>
      <c r="E56" s="25"/>
      <c r="F56" s="25"/>
      <c r="G56" s="25"/>
      <c r="H56" s="25" t="s">
        <v>174</v>
      </c>
      <c r="I56" s="25" t="s">
        <v>230</v>
      </c>
      <c r="J56" s="21" t="s">
        <v>417</v>
      </c>
      <c r="K56" s="350"/>
      <c r="L56" s="350"/>
      <c r="M56" s="46"/>
      <c r="N56" s="25">
        <f t="shared" si="0"/>
        <v>17</v>
      </c>
      <c r="O56" s="8">
        <v>11.9</v>
      </c>
      <c r="P56" s="25"/>
    </row>
    <row r="57" spans="1:16" x14ac:dyDescent="0.2">
      <c r="A57" s="13">
        <v>54</v>
      </c>
      <c r="B57" s="26" t="s">
        <v>103</v>
      </c>
      <c r="C57" s="24" t="s">
        <v>207</v>
      </c>
      <c r="D57" s="25" t="s">
        <v>327</v>
      </c>
      <c r="E57" s="25"/>
      <c r="F57" s="25"/>
      <c r="G57" s="25"/>
      <c r="H57" s="25" t="s">
        <v>174</v>
      </c>
      <c r="I57" s="25" t="s">
        <v>228</v>
      </c>
      <c r="J57" s="21" t="s">
        <v>253</v>
      </c>
      <c r="K57" s="350"/>
      <c r="L57" s="350"/>
      <c r="M57" s="46"/>
      <c r="N57" s="25">
        <f t="shared" si="0"/>
        <v>17</v>
      </c>
      <c r="O57" s="8">
        <f t="shared" si="1"/>
        <v>7.95</v>
      </c>
      <c r="P57" s="25"/>
    </row>
    <row r="58" spans="1:16" x14ac:dyDescent="0.2">
      <c r="A58" s="13">
        <v>55</v>
      </c>
      <c r="B58" s="26" t="s">
        <v>104</v>
      </c>
      <c r="C58" s="24" t="s">
        <v>173</v>
      </c>
      <c r="D58" s="25" t="s">
        <v>327</v>
      </c>
      <c r="E58" s="25"/>
      <c r="F58" s="25"/>
      <c r="G58" s="25"/>
      <c r="H58" s="25" t="s">
        <v>174</v>
      </c>
      <c r="I58" s="25" t="s">
        <v>17</v>
      </c>
      <c r="J58" s="21"/>
      <c r="K58" s="350"/>
      <c r="L58" s="350"/>
      <c r="M58" s="46"/>
      <c r="N58" s="25">
        <f t="shared" si="0"/>
        <v>17</v>
      </c>
      <c r="O58" s="8">
        <f t="shared" si="1"/>
        <v>0</v>
      </c>
      <c r="P58" s="25"/>
    </row>
    <row r="59" spans="1:16" x14ac:dyDescent="0.2">
      <c r="A59" s="13">
        <v>56</v>
      </c>
      <c r="B59" s="26" t="s">
        <v>105</v>
      </c>
      <c r="C59" s="24" t="s">
        <v>175</v>
      </c>
      <c r="D59" s="25" t="s">
        <v>327</v>
      </c>
      <c r="E59" s="25"/>
      <c r="F59" s="25"/>
      <c r="G59" s="25"/>
      <c r="H59" s="25" t="s">
        <v>174</v>
      </c>
      <c r="I59" s="25" t="s">
        <v>15</v>
      </c>
      <c r="J59" s="21"/>
      <c r="K59" s="350"/>
      <c r="L59" s="350"/>
      <c r="M59" s="46"/>
      <c r="N59" s="25">
        <f t="shared" si="0"/>
        <v>17</v>
      </c>
      <c r="O59" s="8">
        <f t="shared" si="1"/>
        <v>3</v>
      </c>
      <c r="P59" s="25"/>
    </row>
    <row r="60" spans="1:16" x14ac:dyDescent="0.2">
      <c r="A60" s="13">
        <v>57</v>
      </c>
      <c r="B60" s="26" t="s">
        <v>106</v>
      </c>
      <c r="C60" s="24" t="s">
        <v>176</v>
      </c>
      <c r="D60" s="25"/>
      <c r="E60" s="25"/>
      <c r="F60" s="25" t="s">
        <v>327</v>
      </c>
      <c r="G60" s="25" t="s">
        <v>327</v>
      </c>
      <c r="H60" s="25" t="s">
        <v>174</v>
      </c>
      <c r="I60" s="25" t="s">
        <v>17</v>
      </c>
      <c r="J60" s="21"/>
      <c r="K60" s="26"/>
      <c r="L60" s="26"/>
      <c r="M60" s="46"/>
      <c r="N60" s="25">
        <f t="shared" si="0"/>
        <v>17</v>
      </c>
      <c r="O60" s="8">
        <f t="shared" si="1"/>
        <v>0</v>
      </c>
      <c r="P60" s="25"/>
    </row>
    <row r="61" spans="1:16" x14ac:dyDescent="0.2">
      <c r="A61" s="13">
        <v>58</v>
      </c>
      <c r="B61" s="33" t="s">
        <v>219</v>
      </c>
      <c r="C61" s="34" t="s">
        <v>177</v>
      </c>
      <c r="D61" s="30"/>
      <c r="E61" s="30"/>
      <c r="F61" s="30"/>
      <c r="G61" s="30"/>
      <c r="H61" s="30"/>
      <c r="I61" s="30" t="s">
        <v>178</v>
      </c>
      <c r="J61" s="30"/>
      <c r="K61" s="30"/>
      <c r="L61" s="30"/>
      <c r="M61" s="47"/>
      <c r="N61" s="30"/>
      <c r="O61" s="30"/>
      <c r="P61" s="30"/>
    </row>
    <row r="62" spans="1:16" x14ac:dyDescent="0.2">
      <c r="A62" s="13">
        <v>59</v>
      </c>
      <c r="B62" s="33" t="s">
        <v>220</v>
      </c>
      <c r="C62" s="34" t="s">
        <v>179</v>
      </c>
      <c r="D62" s="30"/>
      <c r="E62" s="30"/>
      <c r="F62" s="30" t="s">
        <v>327</v>
      </c>
      <c r="G62" s="30"/>
      <c r="H62" s="30"/>
      <c r="I62" s="30" t="s">
        <v>180</v>
      </c>
      <c r="J62" s="30"/>
      <c r="K62" s="30"/>
      <c r="L62" s="30"/>
      <c r="M62" s="47"/>
      <c r="N62" s="30"/>
      <c r="O62" s="30"/>
      <c r="P62" s="30"/>
    </row>
    <row r="63" spans="1:16" x14ac:dyDescent="0.2">
      <c r="A63" s="13">
        <v>60</v>
      </c>
      <c r="B63" s="33" t="s">
        <v>221</v>
      </c>
      <c r="C63" s="35" t="s">
        <v>183</v>
      </c>
      <c r="D63" s="30"/>
      <c r="E63" s="30"/>
      <c r="F63" s="30" t="s">
        <v>327</v>
      </c>
      <c r="G63" s="30"/>
      <c r="H63" s="30"/>
      <c r="I63" s="30" t="s">
        <v>181</v>
      </c>
      <c r="J63" s="30"/>
      <c r="K63" s="30"/>
      <c r="L63" s="30"/>
      <c r="M63" s="47"/>
      <c r="N63" s="30"/>
      <c r="O63" s="30"/>
      <c r="P63" s="30"/>
    </row>
    <row r="64" spans="1:16" x14ac:dyDescent="0.2">
      <c r="A64" s="13">
        <v>61</v>
      </c>
      <c r="B64" s="33" t="s">
        <v>222</v>
      </c>
      <c r="C64" s="34" t="s">
        <v>250</v>
      </c>
      <c r="D64" s="30"/>
      <c r="E64" s="30"/>
      <c r="F64" s="30" t="s">
        <v>327</v>
      </c>
      <c r="G64" s="30"/>
      <c r="H64" s="30"/>
      <c r="I64" s="30" t="s">
        <v>206</v>
      </c>
      <c r="J64" s="30"/>
      <c r="K64" s="30"/>
      <c r="L64" s="30"/>
      <c r="M64" s="47"/>
      <c r="N64" s="30"/>
      <c r="O64" s="30"/>
      <c r="P64" s="30"/>
    </row>
    <row r="65" spans="1:16" x14ac:dyDescent="0.2">
      <c r="A65" s="13">
        <v>62</v>
      </c>
      <c r="B65" s="33" t="s">
        <v>223</v>
      </c>
      <c r="C65" s="34" t="s">
        <v>382</v>
      </c>
      <c r="D65" s="30"/>
      <c r="E65" s="30"/>
      <c r="F65" s="30" t="s">
        <v>327</v>
      </c>
      <c r="G65" s="30"/>
      <c r="H65" s="30"/>
      <c r="I65" s="30" t="s">
        <v>224</v>
      </c>
      <c r="J65" s="30"/>
      <c r="K65" s="30"/>
      <c r="L65" s="30"/>
      <c r="M65" s="47"/>
      <c r="N65" s="30"/>
      <c r="O65" s="30"/>
      <c r="P65" s="30"/>
    </row>
    <row r="66" spans="1:16" x14ac:dyDescent="0.2">
      <c r="A66" s="13">
        <v>63</v>
      </c>
      <c r="B66" s="33" t="s">
        <v>244</v>
      </c>
      <c r="C66" s="34" t="s">
        <v>381</v>
      </c>
      <c r="D66" s="30"/>
      <c r="E66" s="30"/>
      <c r="F66" s="30"/>
      <c r="G66" s="30"/>
      <c r="H66" s="30"/>
      <c r="I66" s="30" t="s">
        <v>178</v>
      </c>
      <c r="J66" s="30"/>
      <c r="K66" s="30"/>
      <c r="L66" s="30"/>
      <c r="M66" s="47"/>
      <c r="N66" s="30"/>
      <c r="O66" s="30"/>
      <c r="P66" s="30"/>
    </row>
    <row r="67" spans="1:16" x14ac:dyDescent="0.2">
      <c r="A67" s="13">
        <v>64</v>
      </c>
      <c r="B67" s="33" t="s">
        <v>76</v>
      </c>
      <c r="C67" s="34" t="s">
        <v>237</v>
      </c>
      <c r="D67" s="30"/>
      <c r="E67" s="30"/>
      <c r="F67" s="30"/>
      <c r="G67" s="30"/>
      <c r="H67" s="30"/>
      <c r="I67" s="30" t="s">
        <v>243</v>
      </c>
      <c r="J67" s="30"/>
      <c r="K67" s="30"/>
      <c r="L67" s="30"/>
      <c r="M67" s="47"/>
      <c r="N67" s="30"/>
      <c r="O67" s="30"/>
      <c r="P67" s="30"/>
    </row>
    <row r="68" spans="1:16" x14ac:dyDescent="0.2">
      <c r="A68" s="140"/>
      <c r="B68" s="141"/>
      <c r="C68" s="138"/>
      <c r="D68" s="142">
        <f>COUNTA(D4:D67)</f>
        <v>33</v>
      </c>
      <c r="E68" s="142">
        <f>COUNTA(E4:E67)</f>
        <v>18</v>
      </c>
      <c r="F68" s="142">
        <f>COUNTA(F4:F67)</f>
        <v>35</v>
      </c>
      <c r="G68" s="142">
        <f>COUNTA(G4:G67)</f>
        <v>4</v>
      </c>
      <c r="H68" s="142"/>
      <c r="I68" s="142"/>
      <c r="J68" s="142"/>
      <c r="K68" s="142">
        <f>COUNTA(K4:K67)</f>
        <v>26</v>
      </c>
      <c r="L68" s="142">
        <f>COUNTA(L4:L67)</f>
        <v>27</v>
      </c>
      <c r="M68" s="142">
        <f>COUNTA(M4:M67)</f>
        <v>27</v>
      </c>
      <c r="N68" s="139">
        <f>SUM(N4:N67)</f>
        <v>928</v>
      </c>
      <c r="O68" s="139">
        <f>SUM(O4:O67)</f>
        <v>115.80000000000001</v>
      </c>
      <c r="P68" s="139"/>
    </row>
    <row r="69" spans="1:16" ht="12.75" x14ac:dyDescent="0.2">
      <c r="L69" s="57"/>
      <c r="M69" s="459" t="s">
        <v>336</v>
      </c>
      <c r="N69" s="459"/>
      <c r="O69" s="459"/>
    </row>
    <row r="70" spans="1:16" ht="12.75" x14ac:dyDescent="0.2">
      <c r="L70" s="4"/>
      <c r="M70" s="4"/>
    </row>
    <row r="71" spans="1:16" ht="12.75" x14ac:dyDescent="0.2">
      <c r="L71" s="4"/>
      <c r="M71" s="4"/>
    </row>
    <row r="72" spans="1:16" ht="12.75" x14ac:dyDescent="0.2">
      <c r="L72" s="4"/>
      <c r="M72" s="4"/>
    </row>
    <row r="73" spans="1:16" ht="13.5" x14ac:dyDescent="0.25">
      <c r="L73" s="54"/>
      <c r="M73" s="460" t="s">
        <v>148</v>
      </c>
      <c r="N73" s="460"/>
      <c r="O73" s="460"/>
    </row>
  </sheetData>
  <mergeCells count="5">
    <mergeCell ref="A1:H1"/>
    <mergeCell ref="I1:P1"/>
    <mergeCell ref="A2:P2"/>
    <mergeCell ref="M69:O69"/>
    <mergeCell ref="M73:O73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9"/>
  <sheetViews>
    <sheetView workbookViewId="0">
      <selection activeCell="C39" sqref="C39"/>
    </sheetView>
  </sheetViews>
  <sheetFormatPr defaultColWidth="5.375" defaultRowHeight="16.5" x14ac:dyDescent="0.25"/>
  <cols>
    <col min="1" max="1" width="6.375" style="71" bestFit="1" customWidth="1"/>
    <col min="2" max="2" width="7.75" style="71" bestFit="1" customWidth="1"/>
    <col min="3" max="3" width="24.125" style="71" bestFit="1" customWidth="1"/>
    <col min="4" max="4" width="15" style="71" bestFit="1" customWidth="1"/>
    <col min="5" max="5" width="8.625" style="71" bestFit="1" customWidth="1"/>
    <col min="6" max="6" width="14.75" style="71" bestFit="1" customWidth="1"/>
    <col min="7" max="7" width="10.5" style="71" bestFit="1" customWidth="1"/>
    <col min="8" max="8" width="38.375" style="71" customWidth="1"/>
    <col min="9" max="16384" width="5.375" style="71"/>
  </cols>
  <sheetData>
    <row r="1" spans="1:9" s="12" customFormat="1" ht="29.25" customHeight="1" x14ac:dyDescent="0.25">
      <c r="A1" s="461" t="s">
        <v>374</v>
      </c>
      <c r="B1" s="461"/>
      <c r="C1" s="461"/>
      <c r="D1" s="456" t="s">
        <v>371</v>
      </c>
      <c r="E1" s="456"/>
      <c r="F1" s="456"/>
      <c r="G1" s="456"/>
      <c r="H1" s="456"/>
      <c r="I1" s="143"/>
    </row>
    <row r="2" spans="1:9" ht="9.75" customHeight="1" x14ac:dyDescent="0.25"/>
    <row r="3" spans="1:9" ht="18.75" x14ac:dyDescent="0.3">
      <c r="A3" s="462" t="s">
        <v>445</v>
      </c>
      <c r="B3" s="462"/>
      <c r="C3" s="462"/>
      <c r="D3" s="462"/>
      <c r="E3" s="462"/>
      <c r="F3" s="462"/>
      <c r="G3" s="462"/>
      <c r="H3" s="462"/>
    </row>
    <row r="4" spans="1:9" ht="6.75" customHeight="1" x14ac:dyDescent="0.25"/>
    <row r="5" spans="1:9" x14ac:dyDescent="0.25">
      <c r="A5" s="342" t="s">
        <v>238</v>
      </c>
      <c r="B5" s="342" t="s">
        <v>239</v>
      </c>
      <c r="C5" s="342" t="s">
        <v>240</v>
      </c>
      <c r="D5" s="342" t="s">
        <v>325</v>
      </c>
      <c r="E5" s="342" t="s">
        <v>241</v>
      </c>
      <c r="F5" s="342" t="s">
        <v>242</v>
      </c>
      <c r="G5" s="342" t="s">
        <v>251</v>
      </c>
      <c r="H5" s="342" t="s">
        <v>39</v>
      </c>
    </row>
    <row r="6" spans="1:9" x14ac:dyDescent="0.25">
      <c r="A6" s="343">
        <v>1</v>
      </c>
      <c r="B6" s="345" t="s">
        <v>67</v>
      </c>
      <c r="C6" s="344" t="s">
        <v>141</v>
      </c>
      <c r="D6" s="347" t="s">
        <v>326</v>
      </c>
      <c r="E6" s="347" t="s">
        <v>17</v>
      </c>
      <c r="F6" s="345" t="s">
        <v>32</v>
      </c>
      <c r="G6" s="345">
        <v>7</v>
      </c>
      <c r="H6" s="344"/>
      <c r="I6" s="83"/>
    </row>
    <row r="7" spans="1:9" x14ac:dyDescent="0.25">
      <c r="A7" s="343">
        <v>2</v>
      </c>
      <c r="B7" s="345" t="s">
        <v>48</v>
      </c>
      <c r="C7" s="344" t="s">
        <v>122</v>
      </c>
      <c r="D7" s="347" t="s">
        <v>19</v>
      </c>
      <c r="E7" s="347" t="s">
        <v>17</v>
      </c>
      <c r="F7" s="345" t="s">
        <v>21</v>
      </c>
      <c r="G7" s="345">
        <v>8</v>
      </c>
      <c r="H7" s="344"/>
      <c r="I7" s="83"/>
    </row>
    <row r="8" spans="1:9" x14ac:dyDescent="0.25">
      <c r="A8" s="343">
        <v>3</v>
      </c>
      <c r="B8" s="345" t="s">
        <v>75</v>
      </c>
      <c r="C8" s="344" t="s">
        <v>151</v>
      </c>
      <c r="D8" s="347" t="s">
        <v>326</v>
      </c>
      <c r="E8" s="347" t="s">
        <v>17</v>
      </c>
      <c r="F8" s="345" t="s">
        <v>152</v>
      </c>
      <c r="G8" s="345">
        <v>9</v>
      </c>
      <c r="H8" s="144"/>
    </row>
    <row r="9" spans="1:9" x14ac:dyDescent="0.25">
      <c r="A9" s="343">
        <v>4</v>
      </c>
      <c r="B9" s="342" t="s">
        <v>68</v>
      </c>
      <c r="C9" s="144" t="s">
        <v>143</v>
      </c>
      <c r="D9" s="343" t="s">
        <v>326</v>
      </c>
      <c r="E9" s="343" t="s">
        <v>17</v>
      </c>
      <c r="F9" s="342" t="s">
        <v>125</v>
      </c>
      <c r="G9" s="345">
        <v>10</v>
      </c>
      <c r="H9" s="144"/>
    </row>
    <row r="10" spans="1:9" x14ac:dyDescent="0.25">
      <c r="A10" s="343">
        <v>5</v>
      </c>
      <c r="B10" s="342" t="s">
        <v>70</v>
      </c>
      <c r="C10" s="144" t="s">
        <v>249</v>
      </c>
      <c r="D10" s="343" t="s">
        <v>326</v>
      </c>
      <c r="E10" s="343" t="s">
        <v>17</v>
      </c>
      <c r="F10" s="342" t="s">
        <v>119</v>
      </c>
      <c r="G10" s="345">
        <v>13</v>
      </c>
      <c r="H10" s="144"/>
    </row>
    <row r="11" spans="1:9" x14ac:dyDescent="0.25">
      <c r="A11" s="343">
        <v>6</v>
      </c>
      <c r="B11" s="342" t="s">
        <v>60</v>
      </c>
      <c r="C11" s="144" t="s">
        <v>135</v>
      </c>
      <c r="D11" s="343" t="s">
        <v>23</v>
      </c>
      <c r="E11" s="343" t="s">
        <v>17</v>
      </c>
      <c r="F11" s="342" t="s">
        <v>208</v>
      </c>
      <c r="G11" s="345">
        <v>14</v>
      </c>
      <c r="H11" s="144"/>
    </row>
    <row r="12" spans="1:9" x14ac:dyDescent="0.25">
      <c r="A12" s="343">
        <v>7</v>
      </c>
      <c r="B12" s="342" t="s">
        <v>53</v>
      </c>
      <c r="C12" s="144" t="s">
        <v>200</v>
      </c>
      <c r="D12" s="343" t="s">
        <v>19</v>
      </c>
      <c r="E12" s="343" t="s">
        <v>17</v>
      </c>
      <c r="F12" s="342" t="s">
        <v>209</v>
      </c>
      <c r="G12" s="345">
        <v>15</v>
      </c>
      <c r="H12" s="144"/>
    </row>
    <row r="13" spans="1:9" s="83" customFormat="1" x14ac:dyDescent="0.25">
      <c r="A13" s="343">
        <v>8</v>
      </c>
      <c r="B13" s="342" t="s">
        <v>64</v>
      </c>
      <c r="C13" s="144" t="s">
        <v>139</v>
      </c>
      <c r="D13" s="343" t="s">
        <v>23</v>
      </c>
      <c r="E13" s="343" t="s">
        <v>17</v>
      </c>
      <c r="F13" s="342" t="s">
        <v>210</v>
      </c>
      <c r="G13" s="345">
        <v>16</v>
      </c>
      <c r="H13" s="144"/>
      <c r="I13" s="71"/>
    </row>
    <row r="14" spans="1:9" x14ac:dyDescent="0.25">
      <c r="A14" s="343">
        <v>9</v>
      </c>
      <c r="B14" s="342" t="s">
        <v>59</v>
      </c>
      <c r="C14" s="144" t="s">
        <v>134</v>
      </c>
      <c r="D14" s="343" t="s">
        <v>23</v>
      </c>
      <c r="E14" s="343" t="s">
        <v>17</v>
      </c>
      <c r="F14" s="342" t="s">
        <v>211</v>
      </c>
      <c r="G14" s="345">
        <v>17</v>
      </c>
      <c r="H14" s="144"/>
    </row>
    <row r="15" spans="1:9" x14ac:dyDescent="0.25">
      <c r="A15" s="343">
        <v>10</v>
      </c>
      <c r="B15" s="342" t="s">
        <v>46</v>
      </c>
      <c r="C15" s="144" t="s">
        <v>120</v>
      </c>
      <c r="D15" s="343" t="s">
        <v>19</v>
      </c>
      <c r="E15" s="343" t="s">
        <v>17</v>
      </c>
      <c r="F15" s="342" t="s">
        <v>212</v>
      </c>
      <c r="G15" s="345">
        <v>18</v>
      </c>
      <c r="H15" s="144"/>
    </row>
    <row r="16" spans="1:9" s="72" customFormat="1" x14ac:dyDescent="0.25">
      <c r="A16" s="347">
        <v>11</v>
      </c>
      <c r="B16" s="345" t="s">
        <v>51</v>
      </c>
      <c r="C16" s="344" t="s">
        <v>127</v>
      </c>
      <c r="D16" s="347" t="s">
        <v>19</v>
      </c>
      <c r="E16" s="347" t="s">
        <v>17</v>
      </c>
      <c r="F16" s="345" t="s">
        <v>18</v>
      </c>
      <c r="G16" s="345">
        <v>1</v>
      </c>
      <c r="H16" s="344"/>
    </row>
    <row r="17" spans="1:9" s="83" customFormat="1" x14ac:dyDescent="0.25">
      <c r="A17" s="347">
        <v>12</v>
      </c>
      <c r="B17" s="345" t="s">
        <v>52</v>
      </c>
      <c r="C17" s="344" t="s">
        <v>129</v>
      </c>
      <c r="D17" s="347" t="s">
        <v>19</v>
      </c>
      <c r="E17" s="347" t="s">
        <v>17</v>
      </c>
      <c r="F17" s="345" t="s">
        <v>24</v>
      </c>
      <c r="G17" s="345">
        <v>2</v>
      </c>
      <c r="H17" s="344"/>
    </row>
    <row r="18" spans="1:9" x14ac:dyDescent="0.25">
      <c r="A18" s="347">
        <v>13</v>
      </c>
      <c r="B18" s="345" t="s">
        <v>74</v>
      </c>
      <c r="C18" s="344" t="s">
        <v>149</v>
      </c>
      <c r="D18" s="347" t="s">
        <v>326</v>
      </c>
      <c r="E18" s="347" t="s">
        <v>17</v>
      </c>
      <c r="F18" s="345" t="s">
        <v>146</v>
      </c>
      <c r="G18" s="345">
        <v>3</v>
      </c>
      <c r="H18" s="144"/>
    </row>
    <row r="19" spans="1:9" s="83" customFormat="1" x14ac:dyDescent="0.25">
      <c r="A19" s="343">
        <v>14</v>
      </c>
      <c r="B19" s="342" t="s">
        <v>69</v>
      </c>
      <c r="C19" s="144" t="s">
        <v>145</v>
      </c>
      <c r="D19" s="343" t="s">
        <v>326</v>
      </c>
      <c r="E19" s="343" t="s">
        <v>17</v>
      </c>
      <c r="F19" s="342" t="s">
        <v>128</v>
      </c>
      <c r="G19" s="345">
        <v>4</v>
      </c>
      <c r="H19" s="144"/>
    </row>
    <row r="20" spans="1:9" x14ac:dyDescent="0.25">
      <c r="A20" s="343">
        <v>15</v>
      </c>
      <c r="B20" s="342" t="s">
        <v>56</v>
      </c>
      <c r="C20" s="144" t="s">
        <v>132</v>
      </c>
      <c r="D20" s="343" t="s">
        <v>19</v>
      </c>
      <c r="E20" s="343" t="s">
        <v>17</v>
      </c>
      <c r="F20" s="342" t="s">
        <v>142</v>
      </c>
      <c r="G20" s="345">
        <v>5</v>
      </c>
      <c r="H20" s="144"/>
    </row>
    <row r="21" spans="1:9" x14ac:dyDescent="0.25">
      <c r="A21" s="343">
        <v>16</v>
      </c>
      <c r="B21" s="342" t="s">
        <v>92</v>
      </c>
      <c r="C21" s="144" t="s">
        <v>163</v>
      </c>
      <c r="D21" s="343" t="s">
        <v>252</v>
      </c>
      <c r="E21" s="343" t="s">
        <v>17</v>
      </c>
      <c r="F21" s="342" t="s">
        <v>213</v>
      </c>
      <c r="G21" s="345">
        <v>6</v>
      </c>
      <c r="H21" s="144"/>
    </row>
    <row r="22" spans="1:9" x14ac:dyDescent="0.25">
      <c r="A22" s="343">
        <v>17</v>
      </c>
      <c r="B22" s="342" t="s">
        <v>49</v>
      </c>
      <c r="C22" s="144" t="s">
        <v>124</v>
      </c>
      <c r="D22" s="343" t="s">
        <v>19</v>
      </c>
      <c r="E22" s="343" t="s">
        <v>17</v>
      </c>
      <c r="F22" s="342" t="s">
        <v>214</v>
      </c>
      <c r="G22" s="345">
        <v>11</v>
      </c>
      <c r="H22" s="144"/>
    </row>
    <row r="23" spans="1:9" x14ac:dyDescent="0.25">
      <c r="A23" s="343">
        <v>14</v>
      </c>
      <c r="B23" s="342" t="s">
        <v>55</v>
      </c>
      <c r="C23" s="144" t="s">
        <v>131</v>
      </c>
      <c r="D23" s="343" t="s">
        <v>19</v>
      </c>
      <c r="E23" s="343" t="s">
        <v>17</v>
      </c>
      <c r="F23" s="342" t="s">
        <v>215</v>
      </c>
      <c r="G23" s="345">
        <v>12</v>
      </c>
      <c r="H23" s="144"/>
    </row>
    <row r="24" spans="1:9" x14ac:dyDescent="0.25">
      <c r="A24" s="343">
        <v>19</v>
      </c>
      <c r="B24" s="345" t="s">
        <v>100</v>
      </c>
      <c r="C24" s="344" t="s">
        <v>170</v>
      </c>
      <c r="D24" s="347" t="s">
        <v>34</v>
      </c>
      <c r="E24" s="347" t="s">
        <v>17</v>
      </c>
      <c r="F24" s="345" t="s">
        <v>27</v>
      </c>
      <c r="G24" s="345">
        <v>26</v>
      </c>
      <c r="H24" s="344"/>
    </row>
    <row r="25" spans="1:9" x14ac:dyDescent="0.25">
      <c r="A25" s="343">
        <v>20</v>
      </c>
      <c r="B25" s="345" t="s">
        <v>54</v>
      </c>
      <c r="C25" s="344" t="s">
        <v>130</v>
      </c>
      <c r="D25" s="347" t="s">
        <v>19</v>
      </c>
      <c r="E25" s="347" t="s">
        <v>17</v>
      </c>
      <c r="F25" s="345" t="s">
        <v>30</v>
      </c>
      <c r="G25" s="345">
        <v>27</v>
      </c>
      <c r="H25" s="344"/>
      <c r="I25" s="83"/>
    </row>
    <row r="26" spans="1:9" x14ac:dyDescent="0.25">
      <c r="A26" s="343">
        <v>21</v>
      </c>
      <c r="B26" s="345" t="s">
        <v>61</v>
      </c>
      <c r="C26" s="344" t="s">
        <v>136</v>
      </c>
      <c r="D26" s="347" t="s">
        <v>23</v>
      </c>
      <c r="E26" s="347" t="s">
        <v>17</v>
      </c>
      <c r="F26" s="345" t="s">
        <v>20</v>
      </c>
      <c r="G26" s="345">
        <v>28</v>
      </c>
      <c r="H26" s="144"/>
    </row>
    <row r="27" spans="1:9" x14ac:dyDescent="0.25">
      <c r="A27" s="343">
        <v>22</v>
      </c>
      <c r="B27" s="342" t="s">
        <v>94</v>
      </c>
      <c r="C27" s="144" t="s">
        <v>165</v>
      </c>
      <c r="D27" s="343" t="s">
        <v>252</v>
      </c>
      <c r="E27" s="343" t="s">
        <v>17</v>
      </c>
      <c r="F27" s="342" t="s">
        <v>144</v>
      </c>
      <c r="G27" s="345">
        <v>29</v>
      </c>
      <c r="H27" s="144"/>
    </row>
    <row r="28" spans="1:9" x14ac:dyDescent="0.25">
      <c r="A28" s="343">
        <v>23</v>
      </c>
      <c r="B28" s="342" t="s">
        <v>254</v>
      </c>
      <c r="C28" s="144" t="s">
        <v>323</v>
      </c>
      <c r="D28" s="343" t="s">
        <v>19</v>
      </c>
      <c r="E28" s="343" t="s">
        <v>17</v>
      </c>
      <c r="F28" s="342" t="s">
        <v>182</v>
      </c>
      <c r="G28" s="345">
        <v>30</v>
      </c>
      <c r="H28" s="144"/>
    </row>
    <row r="29" spans="1:9" s="83" customFormat="1" x14ac:dyDescent="0.25">
      <c r="A29" s="343">
        <v>24</v>
      </c>
      <c r="B29" s="342" t="s">
        <v>234</v>
      </c>
      <c r="C29" s="144" t="s">
        <v>248</v>
      </c>
      <c r="D29" s="343" t="s">
        <v>252</v>
      </c>
      <c r="E29" s="343" t="s">
        <v>17</v>
      </c>
      <c r="F29" s="342" t="s">
        <v>225</v>
      </c>
      <c r="G29" s="345">
        <v>31</v>
      </c>
      <c r="H29" s="144"/>
      <c r="I29" s="71"/>
    </row>
    <row r="30" spans="1:9" s="83" customFormat="1" x14ac:dyDescent="0.25">
      <c r="A30" s="343">
        <v>25</v>
      </c>
      <c r="B30" s="342" t="s">
        <v>99</v>
      </c>
      <c r="C30" s="144" t="s">
        <v>169</v>
      </c>
      <c r="D30" s="343" t="s">
        <v>34</v>
      </c>
      <c r="E30" s="343" t="s">
        <v>17</v>
      </c>
      <c r="F30" s="342" t="s">
        <v>226</v>
      </c>
      <c r="G30" s="345">
        <v>32</v>
      </c>
      <c r="H30" s="144"/>
    </row>
    <row r="31" spans="1:9" x14ac:dyDescent="0.25">
      <c r="A31" s="343">
        <v>26</v>
      </c>
      <c r="B31" s="342" t="s">
        <v>13</v>
      </c>
      <c r="C31" s="144" t="s">
        <v>118</v>
      </c>
      <c r="D31" s="343" t="s">
        <v>19</v>
      </c>
      <c r="E31" s="343" t="s">
        <v>17</v>
      </c>
      <c r="F31" s="342" t="s">
        <v>227</v>
      </c>
      <c r="G31" s="345">
        <v>33</v>
      </c>
      <c r="H31" s="144"/>
    </row>
    <row r="32" spans="1:9" s="83" customFormat="1" x14ac:dyDescent="0.25">
      <c r="A32" s="343">
        <v>27</v>
      </c>
      <c r="B32" s="342" t="s">
        <v>199</v>
      </c>
      <c r="C32" s="144" t="s">
        <v>171</v>
      </c>
      <c r="D32" s="343" t="s">
        <v>34</v>
      </c>
      <c r="E32" s="343" t="s">
        <v>17</v>
      </c>
      <c r="F32" s="342" t="s">
        <v>232</v>
      </c>
      <c r="G32" s="345">
        <v>34</v>
      </c>
      <c r="H32" s="346"/>
      <c r="I32" s="71"/>
    </row>
    <row r="33" spans="3:7" x14ac:dyDescent="0.25">
      <c r="F33" s="463" t="s">
        <v>300</v>
      </c>
      <c r="G33" s="463"/>
    </row>
    <row r="35" spans="3:7" x14ac:dyDescent="0.25">
      <c r="C35" s="83" t="s">
        <v>447</v>
      </c>
    </row>
    <row r="36" spans="3:7" x14ac:dyDescent="0.25">
      <c r="C36" s="377" t="s">
        <v>450</v>
      </c>
    </row>
    <row r="37" spans="3:7" x14ac:dyDescent="0.25">
      <c r="C37" s="83" t="s">
        <v>448</v>
      </c>
    </row>
    <row r="38" spans="3:7" x14ac:dyDescent="0.25">
      <c r="C38" s="83" t="s">
        <v>449</v>
      </c>
    </row>
    <row r="39" spans="3:7" x14ac:dyDescent="0.25">
      <c r="C39" s="71" t="s">
        <v>458</v>
      </c>
    </row>
  </sheetData>
  <sortState ref="A16:I32">
    <sortCondition ref="F16:F32"/>
  </sortState>
  <mergeCells count="4">
    <mergeCell ref="A1:C1"/>
    <mergeCell ref="D1:H1"/>
    <mergeCell ref="A3:H3"/>
    <mergeCell ref="F33:G33"/>
  </mergeCells>
  <phoneticPr fontId="9" type="noConversion"/>
  <printOptions horizontalCentered="1"/>
  <pageMargins left="0.51181102362204722" right="0.51181102362204722" top="0.23622047244094491" bottom="0.2362204724409449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H50"/>
  <sheetViews>
    <sheetView view="pageBreakPreview" zoomScale="115" zoomScaleNormal="130" zoomScaleSheetLayoutView="11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45" sqref="A45:XFD45"/>
    </sheetView>
  </sheetViews>
  <sheetFormatPr defaultColWidth="9" defaultRowHeight="11.25" x14ac:dyDescent="0.2"/>
  <cols>
    <col min="1" max="1" width="2.375" style="40" bestFit="1" customWidth="1"/>
    <col min="2" max="2" width="4" style="40" customWidth="1"/>
    <col min="3" max="3" width="2.75" style="40" customWidth="1"/>
    <col min="4" max="6" width="2.5" style="40" customWidth="1"/>
    <col min="7" max="19" width="2.125" style="40" customWidth="1"/>
    <col min="20" max="20" width="1.875" style="40" customWidth="1"/>
    <col min="21" max="37" width="2.125" style="40" customWidth="1"/>
    <col min="38" max="40" width="1.875" style="40" customWidth="1"/>
    <col min="41" max="41" width="2.125" style="40" customWidth="1"/>
    <col min="42" max="43" width="2.5" style="40" customWidth="1"/>
    <col min="44" max="44" width="2.25" style="40" customWidth="1"/>
    <col min="45" max="45" width="2.5" style="40" bestFit="1" customWidth="1"/>
    <col min="46" max="46" width="2.25" style="40" customWidth="1"/>
    <col min="47" max="47" width="2.625" style="40" customWidth="1"/>
    <col min="48" max="48" width="2.375" style="40" customWidth="1"/>
    <col min="49" max="49" width="2.25" style="40" customWidth="1"/>
    <col min="50" max="51" width="2.625" style="40" customWidth="1"/>
    <col min="52" max="52" width="2.5" style="40" customWidth="1"/>
    <col min="53" max="53" width="2.625" style="40" customWidth="1"/>
    <col min="54" max="54" width="2.5" style="40" bestFit="1" customWidth="1"/>
    <col min="55" max="56" width="2.25" style="40" customWidth="1"/>
    <col min="57" max="60" width="1.875" style="40" customWidth="1"/>
    <col min="61" max="16384" width="9" style="40"/>
  </cols>
  <sheetData>
    <row r="1" spans="1:60" ht="12.75" customHeight="1" x14ac:dyDescent="0.2">
      <c r="A1" s="459" t="s">
        <v>0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513" t="s">
        <v>371</v>
      </c>
      <c r="W1" s="513"/>
      <c r="X1" s="513"/>
      <c r="Y1" s="513"/>
      <c r="Z1" s="513"/>
      <c r="AA1" s="513"/>
      <c r="AB1" s="513"/>
      <c r="AC1" s="513"/>
      <c r="AD1" s="513"/>
      <c r="AE1" s="513"/>
      <c r="AF1" s="513"/>
      <c r="AG1" s="513"/>
      <c r="AH1" s="513"/>
      <c r="AI1" s="513"/>
      <c r="AJ1" s="513"/>
      <c r="AK1" s="513"/>
      <c r="AL1" s="513"/>
      <c r="AM1" s="513"/>
      <c r="AN1" s="513"/>
      <c r="AO1" s="513"/>
      <c r="AP1" s="513"/>
      <c r="AQ1" s="513"/>
      <c r="AR1" s="513"/>
      <c r="AS1" s="513"/>
      <c r="AT1" s="513"/>
      <c r="AU1" s="513"/>
      <c r="AV1" s="513"/>
      <c r="AW1" s="513"/>
      <c r="AX1" s="513"/>
      <c r="AY1" s="513"/>
      <c r="AZ1" s="513"/>
      <c r="BA1" s="513"/>
      <c r="BB1" s="513"/>
      <c r="BC1" s="513"/>
      <c r="BD1" s="513"/>
      <c r="BE1" s="513"/>
      <c r="BF1" s="513"/>
      <c r="BG1" s="513"/>
      <c r="BH1" s="513"/>
    </row>
    <row r="2" spans="1:60" ht="15.75" x14ac:dyDescent="0.25">
      <c r="A2" s="519" t="s">
        <v>1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3"/>
      <c r="W2" s="513"/>
      <c r="X2" s="513"/>
      <c r="Y2" s="513"/>
      <c r="Z2" s="513"/>
      <c r="AA2" s="513"/>
      <c r="AB2" s="513"/>
      <c r="AC2" s="513"/>
      <c r="AD2" s="513"/>
      <c r="AE2" s="513"/>
      <c r="AF2" s="513"/>
      <c r="AG2" s="513"/>
      <c r="AH2" s="513"/>
      <c r="AI2" s="513"/>
      <c r="AJ2" s="513"/>
      <c r="AK2" s="513"/>
      <c r="AL2" s="513"/>
      <c r="AM2" s="513"/>
      <c r="AN2" s="513"/>
      <c r="AO2" s="513"/>
      <c r="AP2" s="513"/>
      <c r="AQ2" s="513"/>
      <c r="AR2" s="513"/>
      <c r="AS2" s="513"/>
      <c r="AT2" s="513"/>
      <c r="AU2" s="513"/>
      <c r="AV2" s="513"/>
      <c r="AW2" s="513"/>
      <c r="AX2" s="513"/>
      <c r="AY2" s="513"/>
      <c r="AZ2" s="513"/>
      <c r="BA2" s="513"/>
      <c r="BB2" s="513"/>
      <c r="BC2" s="513"/>
      <c r="BD2" s="513"/>
      <c r="BE2" s="513"/>
      <c r="BF2" s="513"/>
      <c r="BG2" s="513"/>
      <c r="BH2" s="513"/>
    </row>
    <row r="3" spans="1:60" ht="15.75" x14ac:dyDescent="0.25">
      <c r="A3" s="520" t="s">
        <v>384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0"/>
      <c r="X3" s="520"/>
      <c r="Y3" s="520"/>
      <c r="Z3" s="520"/>
      <c r="AA3" s="520"/>
      <c r="AB3" s="520"/>
      <c r="AC3" s="520"/>
      <c r="AD3" s="520"/>
      <c r="AE3" s="520"/>
      <c r="AF3" s="520"/>
      <c r="AG3" s="520"/>
      <c r="AH3" s="520"/>
      <c r="AI3" s="520"/>
      <c r="AJ3" s="520"/>
      <c r="AK3" s="520"/>
      <c r="AL3" s="520"/>
      <c r="AM3" s="520"/>
      <c r="AN3" s="520"/>
      <c r="AO3" s="520"/>
      <c r="AP3" s="520"/>
      <c r="AQ3" s="520"/>
      <c r="AR3" s="520"/>
      <c r="AS3" s="520"/>
      <c r="AT3" s="520"/>
      <c r="AU3" s="520"/>
      <c r="AV3" s="520"/>
      <c r="AW3" s="520"/>
      <c r="AX3" s="520"/>
      <c r="AY3" s="520"/>
      <c r="AZ3" s="520"/>
      <c r="BA3" s="520"/>
      <c r="BB3" s="520"/>
      <c r="BC3" s="520"/>
      <c r="BD3" s="520"/>
      <c r="BE3" s="520"/>
      <c r="BF3" s="520"/>
      <c r="BG3" s="520"/>
      <c r="BH3" s="520"/>
    </row>
    <row r="4" spans="1:60" ht="6" customHeight="1" x14ac:dyDescent="0.3">
      <c r="A4" s="126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</row>
    <row r="5" spans="1:60" s="127" customFormat="1" ht="12.75" customHeight="1" x14ac:dyDescent="0.25">
      <c r="A5" s="482" t="s">
        <v>2</v>
      </c>
      <c r="B5" s="482" t="s">
        <v>36</v>
      </c>
      <c r="C5" s="482" t="s">
        <v>28</v>
      </c>
      <c r="D5" s="501" t="s">
        <v>192</v>
      </c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01"/>
      <c r="Q5" s="501"/>
      <c r="R5" s="501"/>
      <c r="S5" s="501"/>
      <c r="T5" s="501"/>
      <c r="U5" s="501"/>
      <c r="V5" s="501"/>
      <c r="W5" s="501" t="s">
        <v>194</v>
      </c>
      <c r="X5" s="501"/>
      <c r="Y5" s="501"/>
      <c r="Z5" s="501"/>
      <c r="AA5" s="501"/>
      <c r="AB5" s="501"/>
      <c r="AC5" s="501"/>
      <c r="AD5" s="501"/>
      <c r="AE5" s="501"/>
      <c r="AF5" s="501"/>
      <c r="AG5" s="501"/>
      <c r="AH5" s="501"/>
      <c r="AI5" s="501"/>
      <c r="AJ5" s="501"/>
      <c r="AK5" s="501"/>
      <c r="AL5" s="501"/>
      <c r="AM5" s="501"/>
      <c r="AN5" s="501"/>
      <c r="AO5" s="501"/>
      <c r="AP5" s="504" t="s">
        <v>346</v>
      </c>
      <c r="AQ5" s="505"/>
      <c r="AR5" s="505"/>
      <c r="AS5" s="505"/>
      <c r="AT5" s="505"/>
      <c r="AU5" s="505"/>
      <c r="AV5" s="505"/>
      <c r="AW5" s="505"/>
      <c r="AX5" s="505"/>
      <c r="AY5" s="505"/>
      <c r="AZ5" s="505"/>
      <c r="BA5" s="505"/>
      <c r="BB5" s="505"/>
      <c r="BC5" s="505"/>
      <c r="BD5" s="505"/>
      <c r="BE5" s="505"/>
      <c r="BF5" s="505"/>
      <c r="BG5" s="506"/>
      <c r="BH5" s="500" t="s">
        <v>39</v>
      </c>
    </row>
    <row r="6" spans="1:60" s="279" customFormat="1" ht="38.1" customHeight="1" x14ac:dyDescent="0.25">
      <c r="A6" s="482"/>
      <c r="B6" s="482"/>
      <c r="C6" s="482"/>
      <c r="D6" s="275" t="s">
        <v>189</v>
      </c>
      <c r="E6" s="275" t="s">
        <v>14</v>
      </c>
      <c r="F6" s="275" t="s">
        <v>191</v>
      </c>
      <c r="G6" s="275" t="s">
        <v>35</v>
      </c>
      <c r="H6" s="275" t="s">
        <v>37</v>
      </c>
      <c r="I6" s="275" t="s">
        <v>190</v>
      </c>
      <c r="J6" s="275" t="s">
        <v>343</v>
      </c>
      <c r="K6" s="275" t="s">
        <v>341</v>
      </c>
      <c r="L6" s="275" t="s">
        <v>187</v>
      </c>
      <c r="M6" s="275" t="s">
        <v>26</v>
      </c>
      <c r="N6" s="275" t="s">
        <v>188</v>
      </c>
      <c r="O6" s="275" t="s">
        <v>33</v>
      </c>
      <c r="P6" s="275" t="s">
        <v>344</v>
      </c>
      <c r="Q6" s="275" t="s">
        <v>22</v>
      </c>
      <c r="R6" s="275" t="s">
        <v>357</v>
      </c>
      <c r="S6" s="275" t="s">
        <v>367</v>
      </c>
      <c r="T6" s="275" t="s">
        <v>347</v>
      </c>
      <c r="U6" s="275" t="s">
        <v>348</v>
      </c>
      <c r="V6" s="276" t="s">
        <v>193</v>
      </c>
      <c r="W6" s="275" t="s">
        <v>189</v>
      </c>
      <c r="X6" s="275" t="s">
        <v>14</v>
      </c>
      <c r="Y6" s="275" t="s">
        <v>191</v>
      </c>
      <c r="Z6" s="275" t="s">
        <v>35</v>
      </c>
      <c r="AA6" s="275" t="s">
        <v>37</v>
      </c>
      <c r="AB6" s="275" t="s">
        <v>190</v>
      </c>
      <c r="AC6" s="275" t="s">
        <v>343</v>
      </c>
      <c r="AD6" s="275" t="s">
        <v>342</v>
      </c>
      <c r="AE6" s="275" t="s">
        <v>187</v>
      </c>
      <c r="AF6" s="275" t="s">
        <v>26</v>
      </c>
      <c r="AG6" s="275" t="s">
        <v>188</v>
      </c>
      <c r="AH6" s="275" t="s">
        <v>33</v>
      </c>
      <c r="AI6" s="275" t="s">
        <v>344</v>
      </c>
      <c r="AJ6" s="275" t="s">
        <v>22</v>
      </c>
      <c r="AK6" s="277" t="s">
        <v>357</v>
      </c>
      <c r="AL6" s="275" t="s">
        <v>367</v>
      </c>
      <c r="AM6" s="275" t="s">
        <v>347</v>
      </c>
      <c r="AN6" s="275" t="s">
        <v>348</v>
      </c>
      <c r="AO6" s="278" t="s">
        <v>193</v>
      </c>
      <c r="AP6" s="275" t="s">
        <v>189</v>
      </c>
      <c r="AQ6" s="275" t="s">
        <v>14</v>
      </c>
      <c r="AR6" s="275" t="s">
        <v>191</v>
      </c>
      <c r="AS6" s="275" t="s">
        <v>35</v>
      </c>
      <c r="AT6" s="275" t="s">
        <v>37</v>
      </c>
      <c r="AU6" s="275" t="s">
        <v>190</v>
      </c>
      <c r="AV6" s="275" t="s">
        <v>343</v>
      </c>
      <c r="AW6" s="275" t="s">
        <v>341</v>
      </c>
      <c r="AX6" s="275" t="s">
        <v>187</v>
      </c>
      <c r="AY6" s="275" t="s">
        <v>26</v>
      </c>
      <c r="AZ6" s="275" t="s">
        <v>188</v>
      </c>
      <c r="BA6" s="275" t="s">
        <v>33</v>
      </c>
      <c r="BB6" s="275" t="s">
        <v>344</v>
      </c>
      <c r="BC6" s="275" t="s">
        <v>22</v>
      </c>
      <c r="BD6" s="275" t="s">
        <v>357</v>
      </c>
      <c r="BE6" s="275" t="s">
        <v>367</v>
      </c>
      <c r="BF6" s="275" t="s">
        <v>347</v>
      </c>
      <c r="BG6" s="275" t="s">
        <v>348</v>
      </c>
      <c r="BH6" s="500"/>
    </row>
    <row r="7" spans="1:60" s="49" customFormat="1" x14ac:dyDescent="0.2">
      <c r="A7" s="41">
        <v>1</v>
      </c>
      <c r="B7" s="48" t="s">
        <v>32</v>
      </c>
      <c r="C7" s="136">
        <v>5</v>
      </c>
      <c r="D7" s="353">
        <v>3</v>
      </c>
      <c r="E7" s="353">
        <v>4</v>
      </c>
      <c r="F7" s="353">
        <v>3</v>
      </c>
      <c r="G7" s="353">
        <v>2</v>
      </c>
      <c r="H7" s="353">
        <v>1</v>
      </c>
      <c r="I7" s="353">
        <v>2</v>
      </c>
      <c r="J7" s="353">
        <v>1</v>
      </c>
      <c r="K7" s="353">
        <v>1</v>
      </c>
      <c r="L7" s="354">
        <v>2</v>
      </c>
      <c r="M7" s="354">
        <v>3</v>
      </c>
      <c r="N7" s="354">
        <v>3</v>
      </c>
      <c r="O7" s="355"/>
      <c r="P7" s="355"/>
      <c r="Q7" s="354">
        <v>2</v>
      </c>
      <c r="R7" s="354"/>
      <c r="S7" s="354"/>
      <c r="T7" s="354"/>
      <c r="U7" s="354"/>
      <c r="V7" s="356">
        <f t="shared" ref="V7:V10" si="0">SUM(C7:U7)</f>
        <v>32</v>
      </c>
      <c r="W7" s="357">
        <v>3</v>
      </c>
      <c r="X7" s="357">
        <v>4</v>
      </c>
      <c r="Y7" s="357">
        <v>3</v>
      </c>
      <c r="Z7" s="357">
        <v>2</v>
      </c>
      <c r="AA7" s="357">
        <v>1</v>
      </c>
      <c r="AB7" s="357">
        <v>1</v>
      </c>
      <c r="AC7" s="357">
        <v>2</v>
      </c>
      <c r="AD7" s="357">
        <v>1</v>
      </c>
      <c r="AE7" s="355">
        <v>2</v>
      </c>
      <c r="AF7" s="355">
        <v>3</v>
      </c>
      <c r="AG7" s="355">
        <v>3</v>
      </c>
      <c r="AH7" s="355"/>
      <c r="AI7" s="355"/>
      <c r="AJ7" s="355">
        <v>2</v>
      </c>
      <c r="AK7" s="355"/>
      <c r="AL7" s="355"/>
      <c r="AM7" s="355"/>
      <c r="AN7" s="355"/>
      <c r="AO7" s="358">
        <f t="shared" ref="AO7:AO10" si="1">SUM(W7:AN7)+C7</f>
        <v>32</v>
      </c>
      <c r="AP7" s="359">
        <v>4</v>
      </c>
      <c r="AQ7" s="359" t="s">
        <v>424</v>
      </c>
      <c r="AR7" s="359">
        <v>4</v>
      </c>
      <c r="AS7" s="359">
        <v>2</v>
      </c>
      <c r="AT7" s="359">
        <v>2</v>
      </c>
      <c r="AU7" s="359">
        <v>3</v>
      </c>
      <c r="AV7" s="359">
        <v>2</v>
      </c>
      <c r="AW7" s="359">
        <v>2</v>
      </c>
      <c r="AX7" s="359">
        <v>3</v>
      </c>
      <c r="AY7" s="359" t="s">
        <v>425</v>
      </c>
      <c r="AZ7" s="359" t="s">
        <v>425</v>
      </c>
      <c r="BA7" s="359"/>
      <c r="BB7" s="359"/>
      <c r="BC7" s="359">
        <v>3</v>
      </c>
      <c r="BD7" s="359"/>
      <c r="BE7" s="360"/>
      <c r="BF7" s="361"/>
      <c r="BG7" s="361"/>
      <c r="BH7" s="362">
        <v>0</v>
      </c>
    </row>
    <row r="8" spans="1:60" s="49" customFormat="1" x14ac:dyDescent="0.2">
      <c r="A8" s="41">
        <v>2</v>
      </c>
      <c r="B8" s="48" t="s">
        <v>21</v>
      </c>
      <c r="C8" s="136">
        <v>5</v>
      </c>
      <c r="D8" s="353">
        <v>3</v>
      </c>
      <c r="E8" s="353">
        <v>4</v>
      </c>
      <c r="F8" s="353">
        <v>3</v>
      </c>
      <c r="G8" s="353">
        <v>2</v>
      </c>
      <c r="H8" s="353">
        <v>1</v>
      </c>
      <c r="I8" s="353">
        <v>2</v>
      </c>
      <c r="J8" s="353">
        <v>1</v>
      </c>
      <c r="K8" s="353">
        <v>1</v>
      </c>
      <c r="L8" s="354">
        <v>2</v>
      </c>
      <c r="M8" s="354">
        <v>3</v>
      </c>
      <c r="N8" s="354">
        <v>3</v>
      </c>
      <c r="O8" s="355"/>
      <c r="P8" s="355"/>
      <c r="Q8" s="354">
        <v>2</v>
      </c>
      <c r="R8" s="354"/>
      <c r="S8" s="354"/>
      <c r="T8" s="354"/>
      <c r="U8" s="354"/>
      <c r="V8" s="356">
        <f>SUM(C8:U8)</f>
        <v>32</v>
      </c>
      <c r="W8" s="357">
        <v>3</v>
      </c>
      <c r="X8" s="357">
        <v>4</v>
      </c>
      <c r="Y8" s="357">
        <v>3</v>
      </c>
      <c r="Z8" s="357">
        <v>2</v>
      </c>
      <c r="AA8" s="357">
        <v>1</v>
      </c>
      <c r="AB8" s="357">
        <v>1</v>
      </c>
      <c r="AC8" s="357">
        <v>2</v>
      </c>
      <c r="AD8" s="357">
        <v>1</v>
      </c>
      <c r="AE8" s="355">
        <v>2</v>
      </c>
      <c r="AF8" s="355">
        <v>3</v>
      </c>
      <c r="AG8" s="355">
        <v>3</v>
      </c>
      <c r="AH8" s="355"/>
      <c r="AI8" s="355"/>
      <c r="AJ8" s="355">
        <v>2</v>
      </c>
      <c r="AK8" s="355"/>
      <c r="AL8" s="355"/>
      <c r="AM8" s="355"/>
      <c r="AN8" s="355"/>
      <c r="AO8" s="358">
        <f>SUM(W8:AN8)+C8</f>
        <v>32</v>
      </c>
      <c r="AP8" s="359">
        <v>4</v>
      </c>
      <c r="AQ8" s="359" t="s">
        <v>424</v>
      </c>
      <c r="AR8" s="359">
        <v>4</v>
      </c>
      <c r="AS8" s="359">
        <v>2</v>
      </c>
      <c r="AT8" s="359">
        <v>2</v>
      </c>
      <c r="AU8" s="359">
        <v>3</v>
      </c>
      <c r="AV8" s="359">
        <v>2</v>
      </c>
      <c r="AW8" s="359">
        <v>2</v>
      </c>
      <c r="AX8" s="359">
        <v>3</v>
      </c>
      <c r="AY8" s="359" t="s">
        <v>425</v>
      </c>
      <c r="AZ8" s="359" t="s">
        <v>425</v>
      </c>
      <c r="BA8" s="359"/>
      <c r="BB8" s="359"/>
      <c r="BC8" s="359">
        <v>3</v>
      </c>
      <c r="BD8" s="359"/>
      <c r="BE8" s="360"/>
      <c r="BF8" s="361"/>
      <c r="BG8" s="361"/>
      <c r="BH8" s="362">
        <v>0</v>
      </c>
    </row>
    <row r="9" spans="1:60" s="49" customFormat="1" x14ac:dyDescent="0.2">
      <c r="A9" s="41">
        <v>3</v>
      </c>
      <c r="B9" s="48" t="s">
        <v>152</v>
      </c>
      <c r="C9" s="136">
        <v>5</v>
      </c>
      <c r="D9" s="353">
        <v>3</v>
      </c>
      <c r="E9" s="353">
        <v>4</v>
      </c>
      <c r="F9" s="353">
        <v>3</v>
      </c>
      <c r="G9" s="353">
        <v>2</v>
      </c>
      <c r="H9" s="353">
        <v>1</v>
      </c>
      <c r="I9" s="353">
        <v>2</v>
      </c>
      <c r="J9" s="353">
        <v>1</v>
      </c>
      <c r="K9" s="353">
        <v>1</v>
      </c>
      <c r="L9" s="354">
        <v>2</v>
      </c>
      <c r="M9" s="354">
        <v>3</v>
      </c>
      <c r="N9" s="354">
        <v>3</v>
      </c>
      <c r="O9" s="355"/>
      <c r="P9" s="355"/>
      <c r="Q9" s="354"/>
      <c r="R9" s="354">
        <v>2</v>
      </c>
      <c r="S9" s="354"/>
      <c r="T9" s="354"/>
      <c r="U9" s="354"/>
      <c r="V9" s="356">
        <f>SUM(C9:U9)</f>
        <v>32</v>
      </c>
      <c r="W9" s="357">
        <v>3</v>
      </c>
      <c r="X9" s="357">
        <v>4</v>
      </c>
      <c r="Y9" s="357">
        <v>3</v>
      </c>
      <c r="Z9" s="357">
        <v>2</v>
      </c>
      <c r="AA9" s="357">
        <v>1</v>
      </c>
      <c r="AB9" s="357">
        <v>1</v>
      </c>
      <c r="AC9" s="357">
        <v>2</v>
      </c>
      <c r="AD9" s="357">
        <v>1</v>
      </c>
      <c r="AE9" s="355">
        <v>2</v>
      </c>
      <c r="AF9" s="355">
        <v>3</v>
      </c>
      <c r="AG9" s="355">
        <v>3</v>
      </c>
      <c r="AH9" s="355"/>
      <c r="AI9" s="355"/>
      <c r="AJ9" s="355"/>
      <c r="AK9" s="355">
        <v>2</v>
      </c>
      <c r="AL9" s="355"/>
      <c r="AM9" s="355"/>
      <c r="AN9" s="355"/>
      <c r="AO9" s="358">
        <f>SUM(W9:AN9)+C9</f>
        <v>32</v>
      </c>
      <c r="AP9" s="359">
        <v>4</v>
      </c>
      <c r="AQ9" s="359" t="s">
        <v>424</v>
      </c>
      <c r="AR9" s="359">
        <v>4</v>
      </c>
      <c r="AS9" s="359">
        <v>2</v>
      </c>
      <c r="AT9" s="359">
        <v>2</v>
      </c>
      <c r="AU9" s="359">
        <v>3</v>
      </c>
      <c r="AV9" s="359">
        <v>2</v>
      </c>
      <c r="AW9" s="359">
        <v>2</v>
      </c>
      <c r="AX9" s="359">
        <v>3</v>
      </c>
      <c r="AY9" s="359" t="s">
        <v>425</v>
      </c>
      <c r="AZ9" s="359" t="s">
        <v>425</v>
      </c>
      <c r="BA9" s="359"/>
      <c r="BB9" s="359"/>
      <c r="BC9" s="359"/>
      <c r="BD9" s="359">
        <v>3</v>
      </c>
      <c r="BE9" s="360"/>
      <c r="BF9" s="361"/>
      <c r="BG9" s="361"/>
      <c r="BH9" s="362">
        <v>0</v>
      </c>
    </row>
    <row r="10" spans="1:60" s="49" customFormat="1" x14ac:dyDescent="0.2">
      <c r="A10" s="41">
        <v>4</v>
      </c>
      <c r="B10" s="48" t="s">
        <v>125</v>
      </c>
      <c r="C10" s="136">
        <v>5</v>
      </c>
      <c r="D10" s="353">
        <v>4</v>
      </c>
      <c r="E10" s="353">
        <v>4</v>
      </c>
      <c r="F10" s="353">
        <v>3</v>
      </c>
      <c r="G10" s="353">
        <v>2</v>
      </c>
      <c r="H10" s="353">
        <v>1</v>
      </c>
      <c r="I10" s="353">
        <v>2</v>
      </c>
      <c r="J10" s="353">
        <v>1</v>
      </c>
      <c r="K10" s="353">
        <v>1</v>
      </c>
      <c r="L10" s="354"/>
      <c r="M10" s="354">
        <v>3</v>
      </c>
      <c r="N10" s="354"/>
      <c r="O10" s="355"/>
      <c r="P10" s="355">
        <v>2</v>
      </c>
      <c r="Q10" s="354">
        <v>2</v>
      </c>
      <c r="R10" s="354">
        <v>2</v>
      </c>
      <c r="S10" s="354"/>
      <c r="T10" s="354"/>
      <c r="U10" s="354"/>
      <c r="V10" s="356">
        <f t="shared" si="0"/>
        <v>32</v>
      </c>
      <c r="W10" s="357">
        <v>4</v>
      </c>
      <c r="X10" s="357">
        <v>4</v>
      </c>
      <c r="Y10" s="357">
        <v>3</v>
      </c>
      <c r="Z10" s="357">
        <v>2</v>
      </c>
      <c r="AA10" s="357">
        <v>1</v>
      </c>
      <c r="AB10" s="357">
        <v>1</v>
      </c>
      <c r="AC10" s="357">
        <v>2</v>
      </c>
      <c r="AD10" s="357">
        <v>1</v>
      </c>
      <c r="AE10" s="355"/>
      <c r="AF10" s="355">
        <v>3</v>
      </c>
      <c r="AG10" s="355"/>
      <c r="AH10" s="355"/>
      <c r="AI10" s="355">
        <v>2</v>
      </c>
      <c r="AJ10" s="355">
        <v>2</v>
      </c>
      <c r="AK10" s="355">
        <v>2</v>
      </c>
      <c r="AL10" s="355"/>
      <c r="AM10" s="355"/>
      <c r="AN10" s="355"/>
      <c r="AO10" s="358">
        <f t="shared" si="1"/>
        <v>32</v>
      </c>
      <c r="AP10" s="359" t="s">
        <v>424</v>
      </c>
      <c r="AQ10" s="359" t="s">
        <v>424</v>
      </c>
      <c r="AR10" s="359">
        <v>4</v>
      </c>
      <c r="AS10" s="359">
        <v>2</v>
      </c>
      <c r="AT10" s="359">
        <v>2</v>
      </c>
      <c r="AU10" s="359">
        <v>3</v>
      </c>
      <c r="AV10" s="359">
        <v>2</v>
      </c>
      <c r="AW10" s="359">
        <v>2</v>
      </c>
      <c r="AX10" s="359">
        <v>3</v>
      </c>
      <c r="AY10" s="359" t="s">
        <v>425</v>
      </c>
      <c r="AZ10" s="359"/>
      <c r="BA10" s="359"/>
      <c r="BB10" s="359">
        <v>3</v>
      </c>
      <c r="BC10" s="359">
        <v>3</v>
      </c>
      <c r="BD10" s="359">
        <v>3</v>
      </c>
      <c r="BE10" s="360"/>
      <c r="BF10" s="361"/>
      <c r="BG10" s="361"/>
      <c r="BH10" s="362">
        <v>0</v>
      </c>
    </row>
    <row r="11" spans="1:60" s="49" customFormat="1" x14ac:dyDescent="0.2">
      <c r="A11" s="41">
        <v>5</v>
      </c>
      <c r="B11" s="48" t="s">
        <v>119</v>
      </c>
      <c r="C11" s="136">
        <v>5</v>
      </c>
      <c r="D11" s="353">
        <v>4</v>
      </c>
      <c r="E11" s="353">
        <v>4</v>
      </c>
      <c r="F11" s="353">
        <v>3</v>
      </c>
      <c r="G11" s="353">
        <v>2</v>
      </c>
      <c r="H11" s="353">
        <v>1</v>
      </c>
      <c r="I11" s="353">
        <v>2</v>
      </c>
      <c r="J11" s="353">
        <v>1</v>
      </c>
      <c r="K11" s="353">
        <v>1</v>
      </c>
      <c r="L11" s="354"/>
      <c r="M11" s="354">
        <v>3</v>
      </c>
      <c r="N11" s="354"/>
      <c r="O11" s="355"/>
      <c r="P11" s="355">
        <v>2</v>
      </c>
      <c r="Q11" s="354">
        <v>2</v>
      </c>
      <c r="R11" s="354">
        <v>2</v>
      </c>
      <c r="S11" s="354"/>
      <c r="T11" s="354"/>
      <c r="U11" s="354"/>
      <c r="V11" s="356">
        <f t="shared" ref="V11" si="2">SUM(C11:U11)</f>
        <v>32</v>
      </c>
      <c r="W11" s="357">
        <v>4</v>
      </c>
      <c r="X11" s="357">
        <v>4</v>
      </c>
      <c r="Y11" s="357">
        <v>3</v>
      </c>
      <c r="Z11" s="357">
        <v>2</v>
      </c>
      <c r="AA11" s="357">
        <v>1</v>
      </c>
      <c r="AB11" s="357">
        <v>1</v>
      </c>
      <c r="AC11" s="357">
        <v>2</v>
      </c>
      <c r="AD11" s="357">
        <v>1</v>
      </c>
      <c r="AE11" s="355"/>
      <c r="AF11" s="355">
        <v>3</v>
      </c>
      <c r="AG11" s="355"/>
      <c r="AH11" s="355"/>
      <c r="AI11" s="355">
        <v>2</v>
      </c>
      <c r="AJ11" s="355">
        <v>2</v>
      </c>
      <c r="AK11" s="355">
        <v>2</v>
      </c>
      <c r="AL11" s="355"/>
      <c r="AM11" s="355"/>
      <c r="AN11" s="355"/>
      <c r="AO11" s="358">
        <f t="shared" ref="AO11" si="3">SUM(W11:AN11)+C11</f>
        <v>32</v>
      </c>
      <c r="AP11" s="359" t="s">
        <v>424</v>
      </c>
      <c r="AQ11" s="359" t="s">
        <v>424</v>
      </c>
      <c r="AR11" s="359">
        <v>4</v>
      </c>
      <c r="AS11" s="359">
        <v>2</v>
      </c>
      <c r="AT11" s="359">
        <v>2</v>
      </c>
      <c r="AU11" s="359">
        <v>3</v>
      </c>
      <c r="AV11" s="359">
        <v>2</v>
      </c>
      <c r="AW11" s="359">
        <v>2</v>
      </c>
      <c r="AX11" s="359">
        <v>3</v>
      </c>
      <c r="AY11" s="359" t="s">
        <v>425</v>
      </c>
      <c r="AZ11" s="359"/>
      <c r="BA11" s="359"/>
      <c r="BB11" s="359">
        <v>3</v>
      </c>
      <c r="BC11" s="359">
        <v>3</v>
      </c>
      <c r="BD11" s="359">
        <v>3</v>
      </c>
      <c r="BE11" s="360"/>
      <c r="BF11" s="361"/>
      <c r="BG11" s="361"/>
      <c r="BH11" s="362">
        <v>0</v>
      </c>
    </row>
    <row r="12" spans="1:60" s="49" customFormat="1" x14ac:dyDescent="0.2">
      <c r="A12" s="41">
        <v>6</v>
      </c>
      <c r="B12" s="48" t="s">
        <v>208</v>
      </c>
      <c r="C12" s="136">
        <v>5</v>
      </c>
      <c r="D12" s="353">
        <v>3</v>
      </c>
      <c r="E12" s="353">
        <v>4</v>
      </c>
      <c r="F12" s="353">
        <v>3</v>
      </c>
      <c r="G12" s="353">
        <v>2</v>
      </c>
      <c r="H12" s="353">
        <v>1</v>
      </c>
      <c r="I12" s="353">
        <v>2</v>
      </c>
      <c r="J12" s="353">
        <v>1</v>
      </c>
      <c r="K12" s="353">
        <v>1</v>
      </c>
      <c r="L12" s="354">
        <v>3</v>
      </c>
      <c r="M12" s="354"/>
      <c r="N12" s="354"/>
      <c r="O12" s="355">
        <v>3</v>
      </c>
      <c r="P12" s="355"/>
      <c r="Q12" s="354">
        <v>2</v>
      </c>
      <c r="R12" s="354">
        <v>2</v>
      </c>
      <c r="S12" s="354"/>
      <c r="T12" s="354"/>
      <c r="U12" s="354"/>
      <c r="V12" s="356">
        <f>SUM(C12:U12)</f>
        <v>32</v>
      </c>
      <c r="W12" s="357">
        <v>3</v>
      </c>
      <c r="X12" s="357">
        <v>4</v>
      </c>
      <c r="Y12" s="357">
        <v>3</v>
      </c>
      <c r="Z12" s="357">
        <v>2</v>
      </c>
      <c r="AA12" s="357">
        <v>1</v>
      </c>
      <c r="AB12" s="357">
        <v>1</v>
      </c>
      <c r="AC12" s="357">
        <v>2</v>
      </c>
      <c r="AD12" s="357">
        <v>1</v>
      </c>
      <c r="AE12" s="355">
        <v>3</v>
      </c>
      <c r="AF12" s="355"/>
      <c r="AG12" s="355"/>
      <c r="AH12" s="355">
        <v>3</v>
      </c>
      <c r="AI12" s="355"/>
      <c r="AJ12" s="355">
        <v>2</v>
      </c>
      <c r="AK12" s="355">
        <v>2</v>
      </c>
      <c r="AL12" s="355"/>
      <c r="AM12" s="355"/>
      <c r="AN12" s="355"/>
      <c r="AO12" s="358">
        <f>SUM(W12:AN12)+C12</f>
        <v>32</v>
      </c>
      <c r="AP12" s="359">
        <v>4</v>
      </c>
      <c r="AQ12" s="359" t="s">
        <v>424</v>
      </c>
      <c r="AR12" s="359">
        <v>4</v>
      </c>
      <c r="AS12" s="359">
        <v>2</v>
      </c>
      <c r="AT12" s="359">
        <v>2</v>
      </c>
      <c r="AU12" s="359">
        <v>3</v>
      </c>
      <c r="AV12" s="359">
        <v>2</v>
      </c>
      <c r="AW12" s="359">
        <v>2</v>
      </c>
      <c r="AX12" s="359" t="s">
        <v>425</v>
      </c>
      <c r="AY12" s="359"/>
      <c r="AZ12" s="359"/>
      <c r="BA12" s="359" t="s">
        <v>425</v>
      </c>
      <c r="BB12" s="359"/>
      <c r="BC12" s="359">
        <v>3</v>
      </c>
      <c r="BD12" s="359">
        <v>3</v>
      </c>
      <c r="BE12" s="360"/>
      <c r="BF12" s="361"/>
      <c r="BG12" s="361"/>
      <c r="BH12" s="362">
        <v>0</v>
      </c>
    </row>
    <row r="13" spans="1:60" s="49" customFormat="1" x14ac:dyDescent="0.2">
      <c r="A13" s="41">
        <v>7</v>
      </c>
      <c r="B13" s="48" t="s">
        <v>209</v>
      </c>
      <c r="C13" s="136">
        <v>5</v>
      </c>
      <c r="D13" s="353">
        <v>3</v>
      </c>
      <c r="E13" s="353">
        <v>4</v>
      </c>
      <c r="F13" s="353">
        <v>3</v>
      </c>
      <c r="G13" s="353">
        <v>2</v>
      </c>
      <c r="H13" s="353">
        <v>1</v>
      </c>
      <c r="I13" s="353">
        <v>2</v>
      </c>
      <c r="J13" s="353">
        <v>1</v>
      </c>
      <c r="K13" s="353">
        <v>1</v>
      </c>
      <c r="L13" s="354">
        <v>3</v>
      </c>
      <c r="M13" s="354"/>
      <c r="N13" s="354"/>
      <c r="O13" s="355">
        <v>3</v>
      </c>
      <c r="P13" s="355"/>
      <c r="Q13" s="354">
        <v>2</v>
      </c>
      <c r="R13" s="354">
        <v>2</v>
      </c>
      <c r="S13" s="354"/>
      <c r="T13" s="354"/>
      <c r="U13" s="354"/>
      <c r="V13" s="356">
        <f t="shared" ref="V13:V14" si="4">SUM(C13:U13)</f>
        <v>32</v>
      </c>
      <c r="W13" s="357">
        <v>3</v>
      </c>
      <c r="X13" s="357">
        <v>4</v>
      </c>
      <c r="Y13" s="357">
        <v>3</v>
      </c>
      <c r="Z13" s="357">
        <v>2</v>
      </c>
      <c r="AA13" s="357">
        <v>1</v>
      </c>
      <c r="AB13" s="357">
        <v>1</v>
      </c>
      <c r="AC13" s="357">
        <v>2</v>
      </c>
      <c r="AD13" s="357">
        <v>1</v>
      </c>
      <c r="AE13" s="355">
        <v>3</v>
      </c>
      <c r="AF13" s="355"/>
      <c r="AG13" s="355"/>
      <c r="AH13" s="355">
        <v>3</v>
      </c>
      <c r="AI13" s="355"/>
      <c r="AJ13" s="355">
        <v>2</v>
      </c>
      <c r="AK13" s="355">
        <v>2</v>
      </c>
      <c r="AL13" s="355"/>
      <c r="AM13" s="355"/>
      <c r="AN13" s="355"/>
      <c r="AO13" s="358">
        <f t="shared" ref="AO13:AO14" si="5">SUM(W13:AN13)+C13</f>
        <v>32</v>
      </c>
      <c r="AP13" s="359">
        <v>4</v>
      </c>
      <c r="AQ13" s="359" t="s">
        <v>424</v>
      </c>
      <c r="AR13" s="359">
        <v>4</v>
      </c>
      <c r="AS13" s="359">
        <v>2</v>
      </c>
      <c r="AT13" s="359">
        <v>2</v>
      </c>
      <c r="AU13" s="359">
        <v>3</v>
      </c>
      <c r="AV13" s="359">
        <v>2</v>
      </c>
      <c r="AW13" s="359">
        <v>2</v>
      </c>
      <c r="AX13" s="359" t="s">
        <v>425</v>
      </c>
      <c r="AY13" s="359"/>
      <c r="AZ13" s="359"/>
      <c r="BA13" s="359" t="s">
        <v>425</v>
      </c>
      <c r="BB13" s="359"/>
      <c r="BC13" s="359">
        <v>3</v>
      </c>
      <c r="BD13" s="359">
        <v>3</v>
      </c>
      <c r="BE13" s="360"/>
      <c r="BF13" s="361"/>
      <c r="BG13" s="361"/>
      <c r="BH13" s="362">
        <v>0</v>
      </c>
    </row>
    <row r="14" spans="1:60" s="49" customFormat="1" x14ac:dyDescent="0.2">
      <c r="A14" s="41">
        <v>8</v>
      </c>
      <c r="B14" s="48" t="s">
        <v>210</v>
      </c>
      <c r="C14" s="136">
        <v>5</v>
      </c>
      <c r="D14" s="353">
        <v>3</v>
      </c>
      <c r="E14" s="353">
        <v>4</v>
      </c>
      <c r="F14" s="353">
        <v>3</v>
      </c>
      <c r="G14" s="353">
        <v>2</v>
      </c>
      <c r="H14" s="353">
        <v>1</v>
      </c>
      <c r="I14" s="353">
        <v>2</v>
      </c>
      <c r="J14" s="353">
        <v>1</v>
      </c>
      <c r="K14" s="353">
        <v>1</v>
      </c>
      <c r="L14" s="354">
        <v>3</v>
      </c>
      <c r="M14" s="354"/>
      <c r="N14" s="354"/>
      <c r="O14" s="355">
        <v>3</v>
      </c>
      <c r="P14" s="355"/>
      <c r="Q14" s="354">
        <v>2</v>
      </c>
      <c r="R14" s="354">
        <v>2</v>
      </c>
      <c r="S14" s="354"/>
      <c r="T14" s="354"/>
      <c r="U14" s="354"/>
      <c r="V14" s="356">
        <f t="shared" si="4"/>
        <v>32</v>
      </c>
      <c r="W14" s="357">
        <v>3</v>
      </c>
      <c r="X14" s="357">
        <v>4</v>
      </c>
      <c r="Y14" s="357">
        <v>3</v>
      </c>
      <c r="Z14" s="357">
        <v>2</v>
      </c>
      <c r="AA14" s="357">
        <v>1</v>
      </c>
      <c r="AB14" s="357">
        <v>1</v>
      </c>
      <c r="AC14" s="357">
        <v>2</v>
      </c>
      <c r="AD14" s="357">
        <v>1</v>
      </c>
      <c r="AE14" s="355">
        <v>3</v>
      </c>
      <c r="AF14" s="355"/>
      <c r="AG14" s="355"/>
      <c r="AH14" s="355">
        <v>3</v>
      </c>
      <c r="AI14" s="355"/>
      <c r="AJ14" s="355">
        <v>2</v>
      </c>
      <c r="AK14" s="355">
        <v>2</v>
      </c>
      <c r="AL14" s="355"/>
      <c r="AM14" s="355"/>
      <c r="AN14" s="355"/>
      <c r="AO14" s="358">
        <f t="shared" si="5"/>
        <v>32</v>
      </c>
      <c r="AP14" s="359">
        <v>4</v>
      </c>
      <c r="AQ14" s="359" t="s">
        <v>424</v>
      </c>
      <c r="AR14" s="359">
        <v>4</v>
      </c>
      <c r="AS14" s="359">
        <v>2</v>
      </c>
      <c r="AT14" s="359">
        <v>2</v>
      </c>
      <c r="AU14" s="359">
        <v>3</v>
      </c>
      <c r="AV14" s="359">
        <v>2</v>
      </c>
      <c r="AW14" s="359">
        <v>2</v>
      </c>
      <c r="AX14" s="359" t="s">
        <v>425</v>
      </c>
      <c r="AY14" s="359"/>
      <c r="AZ14" s="359"/>
      <c r="BA14" s="359" t="s">
        <v>425</v>
      </c>
      <c r="BB14" s="359"/>
      <c r="BC14" s="359">
        <v>3</v>
      </c>
      <c r="BD14" s="359">
        <v>3</v>
      </c>
      <c r="BE14" s="360"/>
      <c r="BF14" s="361"/>
      <c r="BG14" s="361"/>
      <c r="BH14" s="362">
        <v>0</v>
      </c>
    </row>
    <row r="15" spans="1:60" s="49" customFormat="1" x14ac:dyDescent="0.2">
      <c r="A15" s="41">
        <v>9</v>
      </c>
      <c r="B15" s="48" t="s">
        <v>211</v>
      </c>
      <c r="C15" s="136">
        <v>5</v>
      </c>
      <c r="D15" s="353">
        <v>3</v>
      </c>
      <c r="E15" s="353">
        <v>4</v>
      </c>
      <c r="F15" s="353">
        <v>3</v>
      </c>
      <c r="G15" s="353">
        <v>2</v>
      </c>
      <c r="H15" s="353">
        <v>1</v>
      </c>
      <c r="I15" s="353">
        <v>2</v>
      </c>
      <c r="J15" s="353">
        <v>1</v>
      </c>
      <c r="K15" s="353">
        <v>1</v>
      </c>
      <c r="L15" s="354">
        <v>3</v>
      </c>
      <c r="M15" s="354"/>
      <c r="N15" s="354"/>
      <c r="O15" s="355">
        <v>3</v>
      </c>
      <c r="P15" s="355">
        <v>2</v>
      </c>
      <c r="Q15" s="354">
        <v>2</v>
      </c>
      <c r="R15" s="354"/>
      <c r="S15" s="354"/>
      <c r="T15" s="354"/>
      <c r="U15" s="354"/>
      <c r="V15" s="356">
        <f t="shared" ref="V15" si="6">SUM(C15:U15)</f>
        <v>32</v>
      </c>
      <c r="W15" s="357">
        <v>3</v>
      </c>
      <c r="X15" s="357">
        <v>4</v>
      </c>
      <c r="Y15" s="357">
        <v>3</v>
      </c>
      <c r="Z15" s="357">
        <v>2</v>
      </c>
      <c r="AA15" s="357">
        <v>1</v>
      </c>
      <c r="AB15" s="357">
        <v>1</v>
      </c>
      <c r="AC15" s="357">
        <v>2</v>
      </c>
      <c r="AD15" s="357">
        <v>1</v>
      </c>
      <c r="AE15" s="355">
        <v>3</v>
      </c>
      <c r="AF15" s="355"/>
      <c r="AG15" s="355"/>
      <c r="AH15" s="355">
        <v>3</v>
      </c>
      <c r="AI15" s="355">
        <v>2</v>
      </c>
      <c r="AJ15" s="355">
        <v>2</v>
      </c>
      <c r="AK15" s="355"/>
      <c r="AL15" s="355"/>
      <c r="AM15" s="355"/>
      <c r="AN15" s="355"/>
      <c r="AO15" s="358">
        <f t="shared" ref="AO15" si="7">SUM(W15:AN15)+C15</f>
        <v>32</v>
      </c>
      <c r="AP15" s="359">
        <v>4</v>
      </c>
      <c r="AQ15" s="359" t="s">
        <v>424</v>
      </c>
      <c r="AR15" s="359">
        <v>4</v>
      </c>
      <c r="AS15" s="359">
        <v>2</v>
      </c>
      <c r="AT15" s="359">
        <v>2</v>
      </c>
      <c r="AU15" s="359">
        <v>3</v>
      </c>
      <c r="AV15" s="359">
        <v>2</v>
      </c>
      <c r="AW15" s="359">
        <v>2</v>
      </c>
      <c r="AX15" s="359" t="s">
        <v>425</v>
      </c>
      <c r="AY15" s="359"/>
      <c r="AZ15" s="359"/>
      <c r="BA15" s="359" t="s">
        <v>425</v>
      </c>
      <c r="BB15" s="359">
        <v>3</v>
      </c>
      <c r="BC15" s="359">
        <v>3</v>
      </c>
      <c r="BD15" s="359"/>
      <c r="BE15" s="360"/>
      <c r="BF15" s="361"/>
      <c r="BG15" s="361"/>
      <c r="BH15" s="362">
        <v>0</v>
      </c>
    </row>
    <row r="16" spans="1:60" s="49" customFormat="1" x14ac:dyDescent="0.2">
      <c r="A16" s="41">
        <v>10</v>
      </c>
      <c r="B16" s="48" t="s">
        <v>212</v>
      </c>
      <c r="C16" s="136">
        <v>5</v>
      </c>
      <c r="D16" s="353">
        <v>3</v>
      </c>
      <c r="E16" s="353">
        <v>4</v>
      </c>
      <c r="F16" s="353">
        <v>3</v>
      </c>
      <c r="G16" s="353">
        <v>2</v>
      </c>
      <c r="H16" s="353">
        <v>1</v>
      </c>
      <c r="I16" s="353">
        <v>3</v>
      </c>
      <c r="J16" s="353">
        <v>1</v>
      </c>
      <c r="K16" s="353">
        <v>1</v>
      </c>
      <c r="L16" s="354">
        <v>2</v>
      </c>
      <c r="M16" s="354"/>
      <c r="N16" s="354"/>
      <c r="O16" s="355">
        <v>3</v>
      </c>
      <c r="P16" s="355">
        <v>2</v>
      </c>
      <c r="Q16" s="354"/>
      <c r="R16" s="354">
        <v>2</v>
      </c>
      <c r="S16" s="354"/>
      <c r="T16" s="354"/>
      <c r="U16" s="354"/>
      <c r="V16" s="356">
        <f>SUM(C16:U16)</f>
        <v>32</v>
      </c>
      <c r="W16" s="357">
        <v>3</v>
      </c>
      <c r="X16" s="357">
        <v>4</v>
      </c>
      <c r="Y16" s="357">
        <v>3</v>
      </c>
      <c r="Z16" s="357">
        <v>2</v>
      </c>
      <c r="AA16" s="357">
        <v>1</v>
      </c>
      <c r="AB16" s="357">
        <v>2</v>
      </c>
      <c r="AC16" s="357">
        <v>2</v>
      </c>
      <c r="AD16" s="357">
        <v>1</v>
      </c>
      <c r="AE16" s="355">
        <v>2</v>
      </c>
      <c r="AF16" s="355"/>
      <c r="AG16" s="355"/>
      <c r="AH16" s="355">
        <v>3</v>
      </c>
      <c r="AI16" s="355">
        <v>2</v>
      </c>
      <c r="AJ16" s="355"/>
      <c r="AK16" s="355">
        <v>2</v>
      </c>
      <c r="AL16" s="355"/>
      <c r="AM16" s="355"/>
      <c r="AN16" s="355"/>
      <c r="AO16" s="358">
        <f>SUM(W16:AN16)+C16</f>
        <v>32</v>
      </c>
      <c r="AP16" s="359">
        <v>4</v>
      </c>
      <c r="AQ16" s="359" t="s">
        <v>424</v>
      </c>
      <c r="AR16" s="359">
        <v>4</v>
      </c>
      <c r="AS16" s="359">
        <v>2</v>
      </c>
      <c r="AT16" s="359">
        <v>2</v>
      </c>
      <c r="AU16" s="359" t="s">
        <v>425</v>
      </c>
      <c r="AV16" s="359">
        <v>2</v>
      </c>
      <c r="AW16" s="359">
        <v>2</v>
      </c>
      <c r="AX16" s="359">
        <v>3</v>
      </c>
      <c r="AY16" s="359"/>
      <c r="AZ16" s="359"/>
      <c r="BA16" s="359" t="s">
        <v>425</v>
      </c>
      <c r="BB16" s="359">
        <v>3</v>
      </c>
      <c r="BC16" s="359">
        <v>3</v>
      </c>
      <c r="BD16" s="359">
        <v>3</v>
      </c>
      <c r="BE16" s="360"/>
      <c r="BF16" s="361"/>
      <c r="BG16" s="361"/>
      <c r="BH16" s="362">
        <v>0</v>
      </c>
    </row>
    <row r="17" spans="1:60" s="44" customFormat="1" x14ac:dyDescent="0.2">
      <c r="A17" s="41">
        <v>11</v>
      </c>
      <c r="B17" s="339" t="s">
        <v>18</v>
      </c>
      <c r="C17" s="340">
        <v>5</v>
      </c>
      <c r="D17" s="363">
        <v>3</v>
      </c>
      <c r="E17" s="363">
        <v>4</v>
      </c>
      <c r="F17" s="363">
        <v>3</v>
      </c>
      <c r="G17" s="363">
        <v>2</v>
      </c>
      <c r="H17" s="363">
        <v>1</v>
      </c>
      <c r="I17" s="363">
        <v>1</v>
      </c>
      <c r="J17" s="363">
        <v>1</v>
      </c>
      <c r="K17" s="363">
        <v>1</v>
      </c>
      <c r="L17" s="364">
        <v>2</v>
      </c>
      <c r="M17" s="364">
        <v>3</v>
      </c>
      <c r="N17" s="364">
        <v>3</v>
      </c>
      <c r="O17" s="365"/>
      <c r="P17" s="365"/>
      <c r="Q17" s="364">
        <v>2</v>
      </c>
      <c r="R17" s="364"/>
      <c r="S17" s="364"/>
      <c r="T17" s="364"/>
      <c r="U17" s="364"/>
      <c r="V17" s="366">
        <f t="shared" ref="V17:V33" si="8">SUM(C17:U17)</f>
        <v>31</v>
      </c>
      <c r="W17" s="367">
        <v>3</v>
      </c>
      <c r="X17" s="367">
        <v>4</v>
      </c>
      <c r="Y17" s="367">
        <v>3</v>
      </c>
      <c r="Z17" s="367">
        <v>2</v>
      </c>
      <c r="AA17" s="367">
        <v>1</v>
      </c>
      <c r="AB17" s="367">
        <v>2</v>
      </c>
      <c r="AC17" s="367">
        <v>2</v>
      </c>
      <c r="AD17" s="367">
        <v>1</v>
      </c>
      <c r="AE17" s="365">
        <v>2</v>
      </c>
      <c r="AF17" s="365">
        <v>3</v>
      </c>
      <c r="AG17" s="365">
        <v>3</v>
      </c>
      <c r="AH17" s="365"/>
      <c r="AI17" s="365"/>
      <c r="AJ17" s="365">
        <v>2</v>
      </c>
      <c r="AK17" s="365"/>
      <c r="AL17" s="365"/>
      <c r="AM17" s="365"/>
      <c r="AN17" s="365"/>
      <c r="AO17" s="368">
        <f t="shared" ref="AO17:AO32" si="9">SUM(W17:AN17)+C17</f>
        <v>33</v>
      </c>
      <c r="AP17" s="360">
        <v>4</v>
      </c>
      <c r="AQ17" s="360" t="s">
        <v>424</v>
      </c>
      <c r="AR17" s="360">
        <v>4</v>
      </c>
      <c r="AS17" s="360">
        <v>2</v>
      </c>
      <c r="AT17" s="360">
        <v>2</v>
      </c>
      <c r="AU17" s="360">
        <v>3</v>
      </c>
      <c r="AV17" s="360">
        <v>2</v>
      </c>
      <c r="AW17" s="360">
        <v>2</v>
      </c>
      <c r="AX17" s="360">
        <v>3</v>
      </c>
      <c r="AY17" s="360" t="s">
        <v>425</v>
      </c>
      <c r="AZ17" s="360" t="s">
        <v>425</v>
      </c>
      <c r="BA17" s="360"/>
      <c r="BB17" s="360"/>
      <c r="BC17" s="360">
        <v>3</v>
      </c>
      <c r="BD17" s="360"/>
      <c r="BE17" s="360"/>
      <c r="BF17" s="360"/>
      <c r="BG17" s="360"/>
      <c r="BH17" s="369">
        <v>0</v>
      </c>
    </row>
    <row r="18" spans="1:60" s="44" customFormat="1" x14ac:dyDescent="0.2">
      <c r="A18" s="41">
        <v>12</v>
      </c>
      <c r="B18" s="339" t="s">
        <v>24</v>
      </c>
      <c r="C18" s="340">
        <v>5</v>
      </c>
      <c r="D18" s="363">
        <v>3</v>
      </c>
      <c r="E18" s="363">
        <v>4</v>
      </c>
      <c r="F18" s="363">
        <v>3</v>
      </c>
      <c r="G18" s="363">
        <v>2</v>
      </c>
      <c r="H18" s="363">
        <v>1</v>
      </c>
      <c r="I18" s="363">
        <v>1</v>
      </c>
      <c r="J18" s="363">
        <v>1</v>
      </c>
      <c r="K18" s="363">
        <v>1</v>
      </c>
      <c r="L18" s="364">
        <v>2</v>
      </c>
      <c r="M18" s="364">
        <v>3</v>
      </c>
      <c r="N18" s="364">
        <v>3</v>
      </c>
      <c r="O18" s="365"/>
      <c r="P18" s="365"/>
      <c r="Q18" s="364">
        <v>2</v>
      </c>
      <c r="R18" s="364"/>
      <c r="S18" s="364"/>
      <c r="T18" s="364"/>
      <c r="U18" s="364"/>
      <c r="V18" s="366">
        <f t="shared" si="8"/>
        <v>31</v>
      </c>
      <c r="W18" s="367">
        <v>3</v>
      </c>
      <c r="X18" s="367">
        <v>4</v>
      </c>
      <c r="Y18" s="367">
        <v>3</v>
      </c>
      <c r="Z18" s="367">
        <v>2</v>
      </c>
      <c r="AA18" s="367">
        <v>1</v>
      </c>
      <c r="AB18" s="367">
        <v>2</v>
      </c>
      <c r="AC18" s="367">
        <v>2</v>
      </c>
      <c r="AD18" s="367">
        <v>1</v>
      </c>
      <c r="AE18" s="365">
        <v>2</v>
      </c>
      <c r="AF18" s="365">
        <v>3</v>
      </c>
      <c r="AG18" s="365">
        <v>3</v>
      </c>
      <c r="AH18" s="365"/>
      <c r="AI18" s="365"/>
      <c r="AJ18" s="365">
        <v>2</v>
      </c>
      <c r="AK18" s="365"/>
      <c r="AL18" s="365"/>
      <c r="AM18" s="365"/>
      <c r="AN18" s="365"/>
      <c r="AO18" s="368">
        <f t="shared" si="9"/>
        <v>33</v>
      </c>
      <c r="AP18" s="360">
        <v>4</v>
      </c>
      <c r="AQ18" s="360" t="s">
        <v>424</v>
      </c>
      <c r="AR18" s="360">
        <v>4</v>
      </c>
      <c r="AS18" s="360">
        <v>2</v>
      </c>
      <c r="AT18" s="360">
        <v>2</v>
      </c>
      <c r="AU18" s="360">
        <v>3</v>
      </c>
      <c r="AV18" s="360">
        <v>2</v>
      </c>
      <c r="AW18" s="360">
        <v>2</v>
      </c>
      <c r="AX18" s="360">
        <v>3</v>
      </c>
      <c r="AY18" s="360" t="s">
        <v>425</v>
      </c>
      <c r="AZ18" s="360" t="s">
        <v>425</v>
      </c>
      <c r="BA18" s="360"/>
      <c r="BB18" s="360"/>
      <c r="BC18" s="360">
        <v>3</v>
      </c>
      <c r="BD18" s="360"/>
      <c r="BE18" s="360"/>
      <c r="BF18" s="360"/>
      <c r="BG18" s="360"/>
      <c r="BH18" s="369">
        <v>0</v>
      </c>
    </row>
    <row r="19" spans="1:60" s="44" customFormat="1" x14ac:dyDescent="0.2">
      <c r="A19" s="41">
        <v>13</v>
      </c>
      <c r="B19" s="339" t="s">
        <v>146</v>
      </c>
      <c r="C19" s="340">
        <v>5</v>
      </c>
      <c r="D19" s="363">
        <v>3</v>
      </c>
      <c r="E19" s="363">
        <v>4</v>
      </c>
      <c r="F19" s="363">
        <v>3</v>
      </c>
      <c r="G19" s="363">
        <v>2</v>
      </c>
      <c r="H19" s="363">
        <v>1</v>
      </c>
      <c r="I19" s="363">
        <v>1</v>
      </c>
      <c r="J19" s="363">
        <v>1</v>
      </c>
      <c r="K19" s="363">
        <v>1</v>
      </c>
      <c r="L19" s="364">
        <v>2</v>
      </c>
      <c r="M19" s="364">
        <v>3</v>
      </c>
      <c r="N19" s="364">
        <v>3</v>
      </c>
      <c r="O19" s="365"/>
      <c r="P19" s="365"/>
      <c r="Q19" s="364"/>
      <c r="R19" s="364">
        <v>2</v>
      </c>
      <c r="S19" s="364"/>
      <c r="T19" s="364"/>
      <c r="U19" s="364"/>
      <c r="V19" s="366">
        <f t="shared" si="8"/>
        <v>31</v>
      </c>
      <c r="W19" s="367">
        <v>3</v>
      </c>
      <c r="X19" s="367">
        <v>4</v>
      </c>
      <c r="Y19" s="367">
        <v>3</v>
      </c>
      <c r="Z19" s="367">
        <v>2</v>
      </c>
      <c r="AA19" s="367">
        <v>1</v>
      </c>
      <c r="AB19" s="367">
        <v>2</v>
      </c>
      <c r="AC19" s="367">
        <v>2</v>
      </c>
      <c r="AD19" s="367">
        <v>1</v>
      </c>
      <c r="AE19" s="365">
        <v>2</v>
      </c>
      <c r="AF19" s="365">
        <v>3</v>
      </c>
      <c r="AG19" s="365">
        <v>3</v>
      </c>
      <c r="AH19" s="365"/>
      <c r="AI19" s="365"/>
      <c r="AJ19" s="365"/>
      <c r="AK19" s="365">
        <v>2</v>
      </c>
      <c r="AL19" s="365"/>
      <c r="AM19" s="365"/>
      <c r="AN19" s="365"/>
      <c r="AO19" s="368">
        <f t="shared" si="9"/>
        <v>33</v>
      </c>
      <c r="AP19" s="360">
        <v>4</v>
      </c>
      <c r="AQ19" s="360" t="s">
        <v>424</v>
      </c>
      <c r="AR19" s="360">
        <v>4</v>
      </c>
      <c r="AS19" s="360">
        <v>2</v>
      </c>
      <c r="AT19" s="360">
        <v>2</v>
      </c>
      <c r="AU19" s="360">
        <v>3</v>
      </c>
      <c r="AV19" s="360">
        <v>2</v>
      </c>
      <c r="AW19" s="360">
        <v>2</v>
      </c>
      <c r="AX19" s="360">
        <v>3</v>
      </c>
      <c r="AY19" s="360" t="s">
        <v>425</v>
      </c>
      <c r="AZ19" s="360" t="s">
        <v>425</v>
      </c>
      <c r="BA19" s="360"/>
      <c r="BB19" s="360"/>
      <c r="BC19" s="360"/>
      <c r="BD19" s="360">
        <v>3</v>
      </c>
      <c r="BE19" s="360"/>
      <c r="BF19" s="360"/>
      <c r="BG19" s="360"/>
      <c r="BH19" s="369">
        <v>0</v>
      </c>
    </row>
    <row r="20" spans="1:60" s="44" customFormat="1" x14ac:dyDescent="0.2">
      <c r="A20" s="41">
        <v>14</v>
      </c>
      <c r="B20" s="339" t="s">
        <v>128</v>
      </c>
      <c r="C20" s="340">
        <v>5</v>
      </c>
      <c r="D20" s="363">
        <v>4</v>
      </c>
      <c r="E20" s="363">
        <v>4</v>
      </c>
      <c r="F20" s="363">
        <v>3</v>
      </c>
      <c r="G20" s="363">
        <v>2</v>
      </c>
      <c r="H20" s="363">
        <v>1</v>
      </c>
      <c r="I20" s="363">
        <v>1</v>
      </c>
      <c r="J20" s="363">
        <v>1</v>
      </c>
      <c r="K20" s="363">
        <v>1</v>
      </c>
      <c r="L20" s="364"/>
      <c r="M20" s="364">
        <v>3</v>
      </c>
      <c r="N20" s="364"/>
      <c r="O20" s="365"/>
      <c r="P20" s="365">
        <v>2</v>
      </c>
      <c r="Q20" s="364">
        <v>2</v>
      </c>
      <c r="R20" s="364">
        <v>2</v>
      </c>
      <c r="S20" s="364"/>
      <c r="T20" s="364"/>
      <c r="U20" s="364"/>
      <c r="V20" s="366">
        <f t="shared" si="8"/>
        <v>31</v>
      </c>
      <c r="W20" s="367">
        <v>4</v>
      </c>
      <c r="X20" s="367">
        <v>4</v>
      </c>
      <c r="Y20" s="367">
        <v>3</v>
      </c>
      <c r="Z20" s="367">
        <v>2</v>
      </c>
      <c r="AA20" s="367">
        <v>1</v>
      </c>
      <c r="AB20" s="367">
        <v>2</v>
      </c>
      <c r="AC20" s="367">
        <v>2</v>
      </c>
      <c r="AD20" s="367">
        <v>1</v>
      </c>
      <c r="AE20" s="365"/>
      <c r="AF20" s="365">
        <v>3</v>
      </c>
      <c r="AG20" s="365"/>
      <c r="AH20" s="365"/>
      <c r="AI20" s="365">
        <v>2</v>
      </c>
      <c r="AJ20" s="365">
        <v>2</v>
      </c>
      <c r="AK20" s="365">
        <v>2</v>
      </c>
      <c r="AL20" s="365"/>
      <c r="AM20" s="365"/>
      <c r="AN20" s="365"/>
      <c r="AO20" s="368">
        <f t="shared" si="9"/>
        <v>33</v>
      </c>
      <c r="AP20" s="360" t="s">
        <v>424</v>
      </c>
      <c r="AQ20" s="360" t="s">
        <v>424</v>
      </c>
      <c r="AR20" s="360">
        <v>4</v>
      </c>
      <c r="AS20" s="360">
        <v>2</v>
      </c>
      <c r="AT20" s="360">
        <v>2</v>
      </c>
      <c r="AU20" s="360">
        <v>3</v>
      </c>
      <c r="AV20" s="360">
        <v>2</v>
      </c>
      <c r="AW20" s="360">
        <v>2</v>
      </c>
      <c r="AX20" s="360">
        <v>3</v>
      </c>
      <c r="AY20" s="360" t="s">
        <v>425</v>
      </c>
      <c r="AZ20" s="360"/>
      <c r="BA20" s="360"/>
      <c r="BB20" s="360">
        <v>3</v>
      </c>
      <c r="BC20" s="360">
        <v>3</v>
      </c>
      <c r="BD20" s="360">
        <v>3</v>
      </c>
      <c r="BE20" s="360"/>
      <c r="BF20" s="360"/>
      <c r="BG20" s="360"/>
      <c r="BH20" s="369">
        <v>0</v>
      </c>
    </row>
    <row r="21" spans="1:60" s="44" customFormat="1" x14ac:dyDescent="0.2">
      <c r="A21" s="41">
        <v>15</v>
      </c>
      <c r="B21" s="339" t="s">
        <v>142</v>
      </c>
      <c r="C21" s="340">
        <v>5</v>
      </c>
      <c r="D21" s="363">
        <v>3</v>
      </c>
      <c r="E21" s="363">
        <v>4</v>
      </c>
      <c r="F21" s="363">
        <v>3</v>
      </c>
      <c r="G21" s="363">
        <v>2</v>
      </c>
      <c r="H21" s="363">
        <v>1</v>
      </c>
      <c r="I21" s="363">
        <v>1</v>
      </c>
      <c r="J21" s="363">
        <v>1</v>
      </c>
      <c r="K21" s="363">
        <v>1</v>
      </c>
      <c r="L21" s="364">
        <v>3</v>
      </c>
      <c r="M21" s="364"/>
      <c r="N21" s="364"/>
      <c r="O21" s="365">
        <v>3</v>
      </c>
      <c r="P21" s="365"/>
      <c r="Q21" s="364">
        <v>2</v>
      </c>
      <c r="R21" s="364">
        <v>2</v>
      </c>
      <c r="S21" s="364"/>
      <c r="T21" s="364"/>
      <c r="U21" s="364"/>
      <c r="V21" s="366">
        <f t="shared" si="8"/>
        <v>31</v>
      </c>
      <c r="W21" s="367">
        <v>3</v>
      </c>
      <c r="X21" s="367">
        <v>4</v>
      </c>
      <c r="Y21" s="367">
        <v>3</v>
      </c>
      <c r="Z21" s="367">
        <v>2</v>
      </c>
      <c r="AA21" s="367">
        <v>1</v>
      </c>
      <c r="AB21" s="367">
        <v>2</v>
      </c>
      <c r="AC21" s="367">
        <v>2</v>
      </c>
      <c r="AD21" s="367">
        <v>1</v>
      </c>
      <c r="AE21" s="365">
        <v>3</v>
      </c>
      <c r="AF21" s="365"/>
      <c r="AG21" s="365"/>
      <c r="AH21" s="365">
        <v>3</v>
      </c>
      <c r="AI21" s="365"/>
      <c r="AJ21" s="365">
        <v>2</v>
      </c>
      <c r="AK21" s="365">
        <v>2</v>
      </c>
      <c r="AL21" s="365"/>
      <c r="AM21" s="365"/>
      <c r="AN21" s="365"/>
      <c r="AO21" s="368">
        <f t="shared" si="9"/>
        <v>33</v>
      </c>
      <c r="AP21" s="360">
        <v>4</v>
      </c>
      <c r="AQ21" s="360" t="s">
        <v>424</v>
      </c>
      <c r="AR21" s="360">
        <v>4</v>
      </c>
      <c r="AS21" s="360">
        <v>2</v>
      </c>
      <c r="AT21" s="360">
        <v>2</v>
      </c>
      <c r="AU21" s="360">
        <v>3</v>
      </c>
      <c r="AV21" s="360">
        <v>2</v>
      </c>
      <c r="AW21" s="360">
        <v>2</v>
      </c>
      <c r="AX21" s="360" t="s">
        <v>425</v>
      </c>
      <c r="AY21" s="360"/>
      <c r="AZ21" s="360"/>
      <c r="BA21" s="360" t="s">
        <v>425</v>
      </c>
      <c r="BB21" s="360"/>
      <c r="BC21" s="360">
        <v>3</v>
      </c>
      <c r="BD21" s="360">
        <v>3</v>
      </c>
      <c r="BE21" s="360"/>
      <c r="BF21" s="360"/>
      <c r="BG21" s="360"/>
      <c r="BH21" s="369">
        <v>0</v>
      </c>
    </row>
    <row r="22" spans="1:60" s="44" customFormat="1" x14ac:dyDescent="0.2">
      <c r="A22" s="41">
        <v>16</v>
      </c>
      <c r="B22" s="339" t="s">
        <v>213</v>
      </c>
      <c r="C22" s="340">
        <v>5</v>
      </c>
      <c r="D22" s="363">
        <v>3</v>
      </c>
      <c r="E22" s="363">
        <v>4</v>
      </c>
      <c r="F22" s="363">
        <v>3</v>
      </c>
      <c r="G22" s="363">
        <v>2</v>
      </c>
      <c r="H22" s="363">
        <v>1</v>
      </c>
      <c r="I22" s="363">
        <v>1</v>
      </c>
      <c r="J22" s="363">
        <v>1</v>
      </c>
      <c r="K22" s="363">
        <v>1</v>
      </c>
      <c r="L22" s="364">
        <v>3</v>
      </c>
      <c r="M22" s="364"/>
      <c r="N22" s="364"/>
      <c r="O22" s="365">
        <v>3</v>
      </c>
      <c r="P22" s="365"/>
      <c r="Q22" s="364">
        <v>2</v>
      </c>
      <c r="R22" s="364">
        <v>2</v>
      </c>
      <c r="S22" s="364"/>
      <c r="T22" s="364"/>
      <c r="U22" s="364"/>
      <c r="V22" s="366">
        <f t="shared" si="8"/>
        <v>31</v>
      </c>
      <c r="W22" s="367">
        <v>3</v>
      </c>
      <c r="X22" s="367">
        <v>4</v>
      </c>
      <c r="Y22" s="367">
        <v>3</v>
      </c>
      <c r="Z22" s="367">
        <v>2</v>
      </c>
      <c r="AA22" s="367">
        <v>1</v>
      </c>
      <c r="AB22" s="367">
        <v>2</v>
      </c>
      <c r="AC22" s="367">
        <v>2</v>
      </c>
      <c r="AD22" s="367">
        <v>1</v>
      </c>
      <c r="AE22" s="365">
        <v>3</v>
      </c>
      <c r="AF22" s="365"/>
      <c r="AG22" s="365"/>
      <c r="AH22" s="365">
        <v>3</v>
      </c>
      <c r="AI22" s="365"/>
      <c r="AJ22" s="365">
        <v>2</v>
      </c>
      <c r="AK22" s="365">
        <v>2</v>
      </c>
      <c r="AL22" s="365"/>
      <c r="AM22" s="365"/>
      <c r="AN22" s="365"/>
      <c r="AO22" s="368">
        <f t="shared" si="9"/>
        <v>33</v>
      </c>
      <c r="AP22" s="360">
        <v>4</v>
      </c>
      <c r="AQ22" s="360" t="s">
        <v>424</v>
      </c>
      <c r="AR22" s="360">
        <v>4</v>
      </c>
      <c r="AS22" s="360">
        <v>2</v>
      </c>
      <c r="AT22" s="360">
        <v>2</v>
      </c>
      <c r="AU22" s="360">
        <v>3</v>
      </c>
      <c r="AV22" s="360">
        <v>2</v>
      </c>
      <c r="AW22" s="360">
        <v>2</v>
      </c>
      <c r="AX22" s="360" t="s">
        <v>425</v>
      </c>
      <c r="AY22" s="360"/>
      <c r="AZ22" s="360"/>
      <c r="BA22" s="360" t="s">
        <v>425</v>
      </c>
      <c r="BB22" s="360"/>
      <c r="BC22" s="360">
        <v>3</v>
      </c>
      <c r="BD22" s="360">
        <v>3</v>
      </c>
      <c r="BE22" s="360"/>
      <c r="BF22" s="360"/>
      <c r="BG22" s="360"/>
      <c r="BH22" s="369">
        <v>0</v>
      </c>
    </row>
    <row r="23" spans="1:60" s="44" customFormat="1" x14ac:dyDescent="0.2">
      <c r="A23" s="41">
        <v>17</v>
      </c>
      <c r="B23" s="339" t="s">
        <v>214</v>
      </c>
      <c r="C23" s="340">
        <v>5</v>
      </c>
      <c r="D23" s="363">
        <v>3</v>
      </c>
      <c r="E23" s="363">
        <v>4</v>
      </c>
      <c r="F23" s="363">
        <v>3</v>
      </c>
      <c r="G23" s="363">
        <v>2</v>
      </c>
      <c r="H23" s="363">
        <v>1</v>
      </c>
      <c r="I23" s="363">
        <v>1</v>
      </c>
      <c r="J23" s="363">
        <v>1</v>
      </c>
      <c r="K23" s="363">
        <v>1</v>
      </c>
      <c r="L23" s="364">
        <v>3</v>
      </c>
      <c r="M23" s="364"/>
      <c r="N23" s="364"/>
      <c r="O23" s="365">
        <v>3</v>
      </c>
      <c r="P23" s="365">
        <v>2</v>
      </c>
      <c r="Q23" s="364">
        <v>2</v>
      </c>
      <c r="R23" s="364"/>
      <c r="S23" s="364"/>
      <c r="T23" s="364"/>
      <c r="U23" s="364"/>
      <c r="V23" s="366">
        <f t="shared" si="8"/>
        <v>31</v>
      </c>
      <c r="W23" s="367">
        <v>3</v>
      </c>
      <c r="X23" s="367">
        <v>4</v>
      </c>
      <c r="Y23" s="367">
        <v>3</v>
      </c>
      <c r="Z23" s="367">
        <v>2</v>
      </c>
      <c r="AA23" s="367">
        <v>1</v>
      </c>
      <c r="AB23" s="367">
        <v>2</v>
      </c>
      <c r="AC23" s="367">
        <v>2</v>
      </c>
      <c r="AD23" s="367">
        <v>1</v>
      </c>
      <c r="AE23" s="365">
        <v>3</v>
      </c>
      <c r="AF23" s="365"/>
      <c r="AG23" s="365"/>
      <c r="AH23" s="365">
        <v>3</v>
      </c>
      <c r="AI23" s="365">
        <v>2</v>
      </c>
      <c r="AJ23" s="365">
        <v>2</v>
      </c>
      <c r="AK23" s="365"/>
      <c r="AL23" s="365"/>
      <c r="AM23" s="365"/>
      <c r="AN23" s="365"/>
      <c r="AO23" s="368">
        <f t="shared" si="9"/>
        <v>33</v>
      </c>
      <c r="AP23" s="360">
        <v>4</v>
      </c>
      <c r="AQ23" s="360" t="s">
        <v>424</v>
      </c>
      <c r="AR23" s="360">
        <v>4</v>
      </c>
      <c r="AS23" s="360">
        <v>2</v>
      </c>
      <c r="AT23" s="360">
        <v>2</v>
      </c>
      <c r="AU23" s="360">
        <v>3</v>
      </c>
      <c r="AV23" s="360">
        <v>2</v>
      </c>
      <c r="AW23" s="360">
        <v>2</v>
      </c>
      <c r="AX23" s="360" t="s">
        <v>425</v>
      </c>
      <c r="AY23" s="360"/>
      <c r="AZ23" s="360"/>
      <c r="BA23" s="360" t="s">
        <v>425</v>
      </c>
      <c r="BB23" s="360">
        <v>3</v>
      </c>
      <c r="BC23" s="360">
        <v>3</v>
      </c>
      <c r="BD23" s="360"/>
      <c r="BE23" s="360"/>
      <c r="BF23" s="360"/>
      <c r="BG23" s="360"/>
      <c r="BH23" s="369">
        <v>0</v>
      </c>
    </row>
    <row r="24" spans="1:60" s="44" customFormat="1" x14ac:dyDescent="0.2">
      <c r="A24" s="41">
        <v>18</v>
      </c>
      <c r="B24" s="339" t="s">
        <v>215</v>
      </c>
      <c r="C24" s="340">
        <v>5</v>
      </c>
      <c r="D24" s="363">
        <v>3</v>
      </c>
      <c r="E24" s="363">
        <v>4</v>
      </c>
      <c r="F24" s="363">
        <v>3</v>
      </c>
      <c r="G24" s="363">
        <v>2</v>
      </c>
      <c r="H24" s="363">
        <v>1</v>
      </c>
      <c r="I24" s="363">
        <v>2</v>
      </c>
      <c r="J24" s="363">
        <v>1</v>
      </c>
      <c r="K24" s="363">
        <v>1</v>
      </c>
      <c r="L24" s="364">
        <v>2</v>
      </c>
      <c r="M24" s="364"/>
      <c r="N24" s="364"/>
      <c r="O24" s="365">
        <v>3</v>
      </c>
      <c r="P24" s="365">
        <v>2</v>
      </c>
      <c r="Q24" s="364"/>
      <c r="R24" s="364">
        <v>2</v>
      </c>
      <c r="S24" s="364"/>
      <c r="T24" s="364"/>
      <c r="U24" s="364"/>
      <c r="V24" s="366">
        <f t="shared" si="8"/>
        <v>31</v>
      </c>
      <c r="W24" s="367">
        <v>3</v>
      </c>
      <c r="X24" s="367">
        <v>4</v>
      </c>
      <c r="Y24" s="367">
        <v>3</v>
      </c>
      <c r="Z24" s="367">
        <v>2</v>
      </c>
      <c r="AA24" s="367">
        <v>1</v>
      </c>
      <c r="AB24" s="367">
        <v>3</v>
      </c>
      <c r="AC24" s="367">
        <v>2</v>
      </c>
      <c r="AD24" s="367">
        <v>1</v>
      </c>
      <c r="AE24" s="365">
        <v>2</v>
      </c>
      <c r="AF24" s="365"/>
      <c r="AG24" s="365"/>
      <c r="AH24" s="365">
        <v>3</v>
      </c>
      <c r="AI24" s="365">
        <v>2</v>
      </c>
      <c r="AJ24" s="365"/>
      <c r="AK24" s="365">
        <v>2</v>
      </c>
      <c r="AL24" s="365"/>
      <c r="AM24" s="365"/>
      <c r="AN24" s="365"/>
      <c r="AO24" s="368">
        <f t="shared" si="9"/>
        <v>33</v>
      </c>
      <c r="AP24" s="360">
        <v>4</v>
      </c>
      <c r="AQ24" s="360" t="s">
        <v>424</v>
      </c>
      <c r="AR24" s="360">
        <v>4</v>
      </c>
      <c r="AS24" s="360">
        <v>2</v>
      </c>
      <c r="AT24" s="360">
        <v>2</v>
      </c>
      <c r="AU24" s="360" t="s">
        <v>425</v>
      </c>
      <c r="AV24" s="360">
        <v>2</v>
      </c>
      <c r="AW24" s="360">
        <v>2</v>
      </c>
      <c r="AX24" s="360">
        <v>3</v>
      </c>
      <c r="AY24" s="360"/>
      <c r="AZ24" s="360"/>
      <c r="BA24" s="360" t="s">
        <v>425</v>
      </c>
      <c r="BB24" s="360">
        <v>3</v>
      </c>
      <c r="BC24" s="360">
        <v>3</v>
      </c>
      <c r="BD24" s="360">
        <v>3</v>
      </c>
      <c r="BE24" s="360"/>
      <c r="BF24" s="360"/>
      <c r="BG24" s="360"/>
      <c r="BH24" s="369">
        <v>0</v>
      </c>
    </row>
    <row r="25" spans="1:60" s="44" customFormat="1" x14ac:dyDescent="0.2">
      <c r="A25" s="41">
        <v>19</v>
      </c>
      <c r="B25" s="42" t="s">
        <v>27</v>
      </c>
      <c r="C25" s="376">
        <v>4.75</v>
      </c>
      <c r="D25" s="370">
        <v>4</v>
      </c>
      <c r="E25" s="370">
        <v>5</v>
      </c>
      <c r="F25" s="370">
        <v>3</v>
      </c>
      <c r="G25" s="370">
        <v>2</v>
      </c>
      <c r="H25" s="370">
        <v>1</v>
      </c>
      <c r="I25" s="370">
        <v>2</v>
      </c>
      <c r="J25" s="370"/>
      <c r="K25" s="370"/>
      <c r="L25" s="370">
        <v>3</v>
      </c>
      <c r="M25" s="370">
        <v>2</v>
      </c>
      <c r="N25" s="370">
        <v>2</v>
      </c>
      <c r="O25" s="370">
        <v>1</v>
      </c>
      <c r="P25" s="370">
        <v>1</v>
      </c>
      <c r="Q25" s="370">
        <v>1</v>
      </c>
      <c r="R25" s="370">
        <v>1</v>
      </c>
      <c r="S25" s="370"/>
      <c r="T25" s="370"/>
      <c r="U25" s="370"/>
      <c r="V25" s="356">
        <f t="shared" si="8"/>
        <v>32.75</v>
      </c>
      <c r="W25" s="371">
        <v>4</v>
      </c>
      <c r="X25" s="371">
        <v>4</v>
      </c>
      <c r="Y25" s="371">
        <v>3</v>
      </c>
      <c r="Z25" s="371">
        <v>2</v>
      </c>
      <c r="AA25" s="371">
        <v>1</v>
      </c>
      <c r="AB25" s="371">
        <v>1</v>
      </c>
      <c r="AC25" s="371"/>
      <c r="AD25" s="371"/>
      <c r="AE25" s="371">
        <v>3</v>
      </c>
      <c r="AF25" s="371">
        <v>2</v>
      </c>
      <c r="AG25" s="371">
        <v>2</v>
      </c>
      <c r="AH25" s="371">
        <v>2</v>
      </c>
      <c r="AI25" s="371">
        <v>1</v>
      </c>
      <c r="AJ25" s="371">
        <v>2</v>
      </c>
      <c r="AK25" s="371">
        <v>1</v>
      </c>
      <c r="AL25" s="371"/>
      <c r="AM25" s="371"/>
      <c r="AN25" s="371"/>
      <c r="AO25" s="358">
        <f t="shared" si="9"/>
        <v>32.75</v>
      </c>
      <c r="AP25" s="359">
        <v>4</v>
      </c>
      <c r="AQ25" s="359">
        <v>4</v>
      </c>
      <c r="AR25" s="359">
        <v>4</v>
      </c>
      <c r="AS25" s="359">
        <v>3</v>
      </c>
      <c r="AT25" s="359">
        <v>2</v>
      </c>
      <c r="AU25" s="359">
        <v>3</v>
      </c>
      <c r="AV25" s="359"/>
      <c r="AW25" s="359"/>
      <c r="AX25" s="359">
        <v>4</v>
      </c>
      <c r="AY25" s="359">
        <v>3</v>
      </c>
      <c r="AZ25" s="359">
        <v>3</v>
      </c>
      <c r="BA25" s="359">
        <v>3</v>
      </c>
      <c r="BB25" s="359">
        <v>3</v>
      </c>
      <c r="BC25" s="359">
        <v>3</v>
      </c>
      <c r="BD25" s="359">
        <v>2</v>
      </c>
      <c r="BE25" s="359"/>
      <c r="BF25" s="359"/>
      <c r="BG25" s="372"/>
      <c r="BH25" s="362">
        <v>0</v>
      </c>
    </row>
    <row r="26" spans="1:60" s="44" customFormat="1" x14ac:dyDescent="0.2">
      <c r="A26" s="41">
        <v>20</v>
      </c>
      <c r="B26" s="42" t="s">
        <v>30</v>
      </c>
      <c r="C26" s="376">
        <v>4.75</v>
      </c>
      <c r="D26" s="370">
        <v>4</v>
      </c>
      <c r="E26" s="370">
        <v>5</v>
      </c>
      <c r="F26" s="370">
        <v>3</v>
      </c>
      <c r="G26" s="370">
        <v>2</v>
      </c>
      <c r="H26" s="370">
        <v>1</v>
      </c>
      <c r="I26" s="370">
        <v>2</v>
      </c>
      <c r="J26" s="370"/>
      <c r="K26" s="370"/>
      <c r="L26" s="370">
        <v>3</v>
      </c>
      <c r="M26" s="370">
        <v>2</v>
      </c>
      <c r="N26" s="370">
        <v>2</v>
      </c>
      <c r="O26" s="370">
        <v>1</v>
      </c>
      <c r="P26" s="370">
        <v>1</v>
      </c>
      <c r="Q26" s="370">
        <v>1</v>
      </c>
      <c r="R26" s="370">
        <v>1</v>
      </c>
      <c r="S26" s="370"/>
      <c r="T26" s="370"/>
      <c r="U26" s="370"/>
      <c r="V26" s="356">
        <f t="shared" si="8"/>
        <v>32.75</v>
      </c>
      <c r="W26" s="371">
        <v>4</v>
      </c>
      <c r="X26" s="371">
        <v>4</v>
      </c>
      <c r="Y26" s="371">
        <v>3</v>
      </c>
      <c r="Z26" s="371">
        <v>2</v>
      </c>
      <c r="AA26" s="371">
        <v>1</v>
      </c>
      <c r="AB26" s="371">
        <v>1</v>
      </c>
      <c r="AC26" s="371"/>
      <c r="AD26" s="371"/>
      <c r="AE26" s="371">
        <v>3</v>
      </c>
      <c r="AF26" s="371">
        <v>2</v>
      </c>
      <c r="AG26" s="371">
        <v>2</v>
      </c>
      <c r="AH26" s="371">
        <v>2</v>
      </c>
      <c r="AI26" s="371">
        <v>1</v>
      </c>
      <c r="AJ26" s="371">
        <v>2</v>
      </c>
      <c r="AK26" s="371">
        <v>1</v>
      </c>
      <c r="AL26" s="371"/>
      <c r="AM26" s="371"/>
      <c r="AN26" s="371"/>
      <c r="AO26" s="358">
        <f t="shared" si="9"/>
        <v>32.75</v>
      </c>
      <c r="AP26" s="359">
        <v>4</v>
      </c>
      <c r="AQ26" s="359">
        <v>4</v>
      </c>
      <c r="AR26" s="359">
        <v>4</v>
      </c>
      <c r="AS26" s="359">
        <v>3</v>
      </c>
      <c r="AT26" s="359">
        <v>2</v>
      </c>
      <c r="AU26" s="359">
        <v>3</v>
      </c>
      <c r="AV26" s="359"/>
      <c r="AW26" s="359"/>
      <c r="AX26" s="359">
        <v>4</v>
      </c>
      <c r="AY26" s="359">
        <v>3</v>
      </c>
      <c r="AZ26" s="359">
        <v>3</v>
      </c>
      <c r="BA26" s="359">
        <v>3</v>
      </c>
      <c r="BB26" s="359">
        <v>3</v>
      </c>
      <c r="BC26" s="359">
        <v>3</v>
      </c>
      <c r="BD26" s="359">
        <v>2</v>
      </c>
      <c r="BE26" s="359"/>
      <c r="BF26" s="359"/>
      <c r="BG26" s="372"/>
      <c r="BH26" s="362"/>
    </row>
    <row r="27" spans="1:60" s="49" customFormat="1" x14ac:dyDescent="0.2">
      <c r="A27" s="41">
        <v>21</v>
      </c>
      <c r="B27" s="42" t="s">
        <v>20</v>
      </c>
      <c r="C27" s="376">
        <v>4.75</v>
      </c>
      <c r="D27" s="370">
        <v>4</v>
      </c>
      <c r="E27" s="370">
        <v>5</v>
      </c>
      <c r="F27" s="370">
        <v>3</v>
      </c>
      <c r="G27" s="370">
        <v>2</v>
      </c>
      <c r="H27" s="370">
        <v>1</v>
      </c>
      <c r="I27" s="370">
        <v>2</v>
      </c>
      <c r="J27" s="370"/>
      <c r="K27" s="370"/>
      <c r="L27" s="370">
        <v>3</v>
      </c>
      <c r="M27" s="370">
        <v>2</v>
      </c>
      <c r="N27" s="370">
        <v>2</v>
      </c>
      <c r="O27" s="370">
        <v>1</v>
      </c>
      <c r="P27" s="370">
        <v>1</v>
      </c>
      <c r="Q27" s="370">
        <v>1</v>
      </c>
      <c r="R27" s="370">
        <v>1</v>
      </c>
      <c r="S27" s="370"/>
      <c r="T27" s="370"/>
      <c r="U27" s="370"/>
      <c r="V27" s="356">
        <f t="shared" si="8"/>
        <v>32.75</v>
      </c>
      <c r="W27" s="371">
        <v>4</v>
      </c>
      <c r="X27" s="371">
        <v>4</v>
      </c>
      <c r="Y27" s="371">
        <v>3</v>
      </c>
      <c r="Z27" s="371">
        <v>2</v>
      </c>
      <c r="AA27" s="371">
        <v>1</v>
      </c>
      <c r="AB27" s="371">
        <v>1</v>
      </c>
      <c r="AC27" s="371"/>
      <c r="AD27" s="371"/>
      <c r="AE27" s="371">
        <v>3</v>
      </c>
      <c r="AF27" s="371">
        <v>2</v>
      </c>
      <c r="AG27" s="371">
        <v>2</v>
      </c>
      <c r="AH27" s="371">
        <v>2</v>
      </c>
      <c r="AI27" s="371">
        <v>1</v>
      </c>
      <c r="AJ27" s="371">
        <v>2</v>
      </c>
      <c r="AK27" s="371">
        <v>1</v>
      </c>
      <c r="AL27" s="371"/>
      <c r="AM27" s="371"/>
      <c r="AN27" s="371"/>
      <c r="AO27" s="358">
        <f t="shared" si="9"/>
        <v>32.75</v>
      </c>
      <c r="AP27" s="359">
        <v>4</v>
      </c>
      <c r="AQ27" s="359">
        <v>4</v>
      </c>
      <c r="AR27" s="359">
        <v>4</v>
      </c>
      <c r="AS27" s="359">
        <v>3</v>
      </c>
      <c r="AT27" s="359">
        <v>2</v>
      </c>
      <c r="AU27" s="359">
        <v>3</v>
      </c>
      <c r="AV27" s="359"/>
      <c r="AW27" s="359"/>
      <c r="AX27" s="359">
        <v>4</v>
      </c>
      <c r="AY27" s="359">
        <v>3</v>
      </c>
      <c r="AZ27" s="359">
        <v>3</v>
      </c>
      <c r="BA27" s="359">
        <v>3</v>
      </c>
      <c r="BB27" s="359">
        <v>3</v>
      </c>
      <c r="BC27" s="359">
        <v>3</v>
      </c>
      <c r="BD27" s="359">
        <v>2</v>
      </c>
      <c r="BE27" s="359"/>
      <c r="BF27" s="359"/>
      <c r="BG27" s="361"/>
      <c r="BH27" s="362">
        <v>0</v>
      </c>
    </row>
    <row r="28" spans="1:60" s="49" customFormat="1" x14ac:dyDescent="0.2">
      <c r="A28" s="41">
        <v>22</v>
      </c>
      <c r="B28" s="42" t="s">
        <v>144</v>
      </c>
      <c r="C28" s="376">
        <v>4.75</v>
      </c>
      <c r="D28" s="373">
        <v>4</v>
      </c>
      <c r="E28" s="373">
        <v>5</v>
      </c>
      <c r="F28" s="373">
        <v>3</v>
      </c>
      <c r="G28" s="373">
        <v>2</v>
      </c>
      <c r="H28" s="373">
        <v>1</v>
      </c>
      <c r="I28" s="373">
        <v>2</v>
      </c>
      <c r="J28" s="373"/>
      <c r="K28" s="373"/>
      <c r="L28" s="373">
        <v>2</v>
      </c>
      <c r="M28" s="373">
        <v>2</v>
      </c>
      <c r="N28" s="373">
        <v>2</v>
      </c>
      <c r="O28" s="373">
        <v>2</v>
      </c>
      <c r="P28" s="373">
        <v>1</v>
      </c>
      <c r="Q28" s="373">
        <v>1</v>
      </c>
      <c r="R28" s="373">
        <v>1</v>
      </c>
      <c r="S28" s="373"/>
      <c r="T28" s="373"/>
      <c r="U28" s="373"/>
      <c r="V28" s="356">
        <f t="shared" ref="V28" si="10">SUM(C28:U28)</f>
        <v>32.75</v>
      </c>
      <c r="W28" s="374">
        <v>4</v>
      </c>
      <c r="X28" s="374">
        <v>4</v>
      </c>
      <c r="Y28" s="374">
        <v>4</v>
      </c>
      <c r="Z28" s="374">
        <v>2</v>
      </c>
      <c r="AA28" s="374">
        <v>1</v>
      </c>
      <c r="AB28" s="374">
        <v>2</v>
      </c>
      <c r="AC28" s="374"/>
      <c r="AD28" s="374"/>
      <c r="AE28" s="374">
        <v>2</v>
      </c>
      <c r="AF28" s="374">
        <v>2</v>
      </c>
      <c r="AG28" s="374">
        <v>1</v>
      </c>
      <c r="AH28" s="374">
        <v>2</v>
      </c>
      <c r="AI28" s="374">
        <v>1</v>
      </c>
      <c r="AJ28" s="374">
        <v>2</v>
      </c>
      <c r="AK28" s="374">
        <v>1</v>
      </c>
      <c r="AL28" s="371"/>
      <c r="AM28" s="371"/>
      <c r="AN28" s="371"/>
      <c r="AO28" s="358">
        <f>SUM(W28:AN28)+C28</f>
        <v>32.75</v>
      </c>
      <c r="AP28" s="359">
        <v>4</v>
      </c>
      <c r="AQ28" s="359">
        <v>4</v>
      </c>
      <c r="AR28" s="359">
        <v>4</v>
      </c>
      <c r="AS28" s="359">
        <v>3</v>
      </c>
      <c r="AT28" s="359">
        <v>2</v>
      </c>
      <c r="AU28" s="359">
        <v>3</v>
      </c>
      <c r="AV28" s="359"/>
      <c r="AW28" s="359"/>
      <c r="AX28" s="359">
        <v>4</v>
      </c>
      <c r="AY28" s="359">
        <v>3</v>
      </c>
      <c r="AZ28" s="359">
        <v>3</v>
      </c>
      <c r="BA28" s="359">
        <v>3</v>
      </c>
      <c r="BB28" s="359">
        <v>3</v>
      </c>
      <c r="BC28" s="359">
        <v>3</v>
      </c>
      <c r="BD28" s="359">
        <v>2</v>
      </c>
      <c r="BE28" s="360"/>
      <c r="BF28" s="361"/>
      <c r="BG28" s="361"/>
      <c r="BH28" s="362">
        <v>0</v>
      </c>
    </row>
    <row r="29" spans="1:60" s="49" customFormat="1" x14ac:dyDescent="0.2">
      <c r="A29" s="41">
        <v>23</v>
      </c>
      <c r="B29" s="42" t="s">
        <v>182</v>
      </c>
      <c r="C29" s="376">
        <v>4.75</v>
      </c>
      <c r="D29" s="373">
        <v>4</v>
      </c>
      <c r="E29" s="373">
        <v>5</v>
      </c>
      <c r="F29" s="373">
        <v>3</v>
      </c>
      <c r="G29" s="373">
        <v>2</v>
      </c>
      <c r="H29" s="373">
        <v>1</v>
      </c>
      <c r="I29" s="373">
        <v>2</v>
      </c>
      <c r="J29" s="373"/>
      <c r="K29" s="373"/>
      <c r="L29" s="373">
        <v>2</v>
      </c>
      <c r="M29" s="373">
        <v>2</v>
      </c>
      <c r="N29" s="373">
        <v>2</v>
      </c>
      <c r="O29" s="373">
        <v>2</v>
      </c>
      <c r="P29" s="373">
        <v>1</v>
      </c>
      <c r="Q29" s="373">
        <v>1</v>
      </c>
      <c r="R29" s="373">
        <v>1</v>
      </c>
      <c r="S29" s="373"/>
      <c r="T29" s="373"/>
      <c r="U29" s="373"/>
      <c r="V29" s="356">
        <f t="shared" si="8"/>
        <v>32.75</v>
      </c>
      <c r="W29" s="374">
        <v>4</v>
      </c>
      <c r="X29" s="374">
        <v>4</v>
      </c>
      <c r="Y29" s="374">
        <v>4</v>
      </c>
      <c r="Z29" s="374">
        <v>2</v>
      </c>
      <c r="AA29" s="374">
        <v>1</v>
      </c>
      <c r="AB29" s="374">
        <v>2</v>
      </c>
      <c r="AC29" s="374"/>
      <c r="AD29" s="374"/>
      <c r="AE29" s="374">
        <v>2</v>
      </c>
      <c r="AF29" s="374">
        <v>2</v>
      </c>
      <c r="AG29" s="374">
        <v>1</v>
      </c>
      <c r="AH29" s="374">
        <v>2</v>
      </c>
      <c r="AI29" s="374">
        <v>1</v>
      </c>
      <c r="AJ29" s="374">
        <v>2</v>
      </c>
      <c r="AK29" s="374">
        <v>1</v>
      </c>
      <c r="AL29" s="374"/>
      <c r="AM29" s="374"/>
      <c r="AN29" s="374"/>
      <c r="AO29" s="358">
        <f t="shared" si="9"/>
        <v>32.75</v>
      </c>
      <c r="AP29" s="360">
        <v>4</v>
      </c>
      <c r="AQ29" s="360">
        <v>4</v>
      </c>
      <c r="AR29" s="360">
        <v>4</v>
      </c>
      <c r="AS29" s="360">
        <v>3</v>
      </c>
      <c r="AT29" s="360">
        <v>2</v>
      </c>
      <c r="AU29" s="360">
        <v>3</v>
      </c>
      <c r="AV29" s="360"/>
      <c r="AW29" s="360"/>
      <c r="AX29" s="360">
        <v>3</v>
      </c>
      <c r="AY29" s="360">
        <v>3</v>
      </c>
      <c r="AZ29" s="360">
        <v>3</v>
      </c>
      <c r="BA29" s="360">
        <v>3</v>
      </c>
      <c r="BB29" s="360">
        <v>3</v>
      </c>
      <c r="BC29" s="360">
        <v>3</v>
      </c>
      <c r="BD29" s="360">
        <v>2</v>
      </c>
      <c r="BE29" s="360"/>
      <c r="BF29" s="361"/>
      <c r="BG29" s="361"/>
      <c r="BH29" s="362">
        <v>0</v>
      </c>
    </row>
    <row r="30" spans="1:60" s="49" customFormat="1" x14ac:dyDescent="0.2">
      <c r="A30" s="41">
        <v>24</v>
      </c>
      <c r="B30" s="42" t="s">
        <v>225</v>
      </c>
      <c r="C30" s="376">
        <v>4.75</v>
      </c>
      <c r="D30" s="373">
        <v>4</v>
      </c>
      <c r="E30" s="373">
        <v>5</v>
      </c>
      <c r="F30" s="373">
        <v>3</v>
      </c>
      <c r="G30" s="373">
        <v>2</v>
      </c>
      <c r="H30" s="373">
        <v>1</v>
      </c>
      <c r="I30" s="373">
        <v>2</v>
      </c>
      <c r="J30" s="373"/>
      <c r="K30" s="373"/>
      <c r="L30" s="373">
        <v>2</v>
      </c>
      <c r="M30" s="373">
        <v>2</v>
      </c>
      <c r="N30" s="373">
        <v>2</v>
      </c>
      <c r="O30" s="373">
        <v>2</v>
      </c>
      <c r="P30" s="373">
        <v>1</v>
      </c>
      <c r="Q30" s="373">
        <v>1</v>
      </c>
      <c r="R30" s="373">
        <v>1</v>
      </c>
      <c r="S30" s="373"/>
      <c r="T30" s="373"/>
      <c r="U30" s="373"/>
      <c r="V30" s="356">
        <f t="shared" si="8"/>
        <v>32.75</v>
      </c>
      <c r="W30" s="374">
        <v>4</v>
      </c>
      <c r="X30" s="374">
        <v>4</v>
      </c>
      <c r="Y30" s="374">
        <v>4</v>
      </c>
      <c r="Z30" s="374">
        <v>2</v>
      </c>
      <c r="AA30" s="374">
        <v>1</v>
      </c>
      <c r="AB30" s="374">
        <v>2</v>
      </c>
      <c r="AC30" s="374"/>
      <c r="AD30" s="374"/>
      <c r="AE30" s="374">
        <v>2</v>
      </c>
      <c r="AF30" s="374">
        <v>2</v>
      </c>
      <c r="AG30" s="374">
        <v>1</v>
      </c>
      <c r="AH30" s="374">
        <v>2</v>
      </c>
      <c r="AI30" s="374">
        <v>1</v>
      </c>
      <c r="AJ30" s="374">
        <v>2</v>
      </c>
      <c r="AK30" s="374">
        <v>1</v>
      </c>
      <c r="AL30" s="374"/>
      <c r="AM30" s="374"/>
      <c r="AN30" s="374"/>
      <c r="AO30" s="358">
        <f t="shared" si="9"/>
        <v>32.75</v>
      </c>
      <c r="AP30" s="360">
        <v>4</v>
      </c>
      <c r="AQ30" s="360">
        <v>4</v>
      </c>
      <c r="AR30" s="360">
        <v>4</v>
      </c>
      <c r="AS30" s="360">
        <v>3</v>
      </c>
      <c r="AT30" s="360">
        <v>2</v>
      </c>
      <c r="AU30" s="360">
        <v>3</v>
      </c>
      <c r="AV30" s="360"/>
      <c r="AW30" s="360"/>
      <c r="AX30" s="360">
        <v>3</v>
      </c>
      <c r="AY30" s="360">
        <v>3</v>
      </c>
      <c r="AZ30" s="360">
        <v>3</v>
      </c>
      <c r="BA30" s="360">
        <v>3</v>
      </c>
      <c r="BB30" s="360">
        <v>3</v>
      </c>
      <c r="BC30" s="360">
        <v>3</v>
      </c>
      <c r="BD30" s="360">
        <v>2</v>
      </c>
      <c r="BE30" s="360"/>
      <c r="BF30" s="361"/>
      <c r="BG30" s="361"/>
      <c r="BH30" s="362">
        <v>0</v>
      </c>
    </row>
    <row r="31" spans="1:60" s="69" customFormat="1" x14ac:dyDescent="0.2">
      <c r="A31" s="41">
        <v>25</v>
      </c>
      <c r="B31" s="42" t="s">
        <v>226</v>
      </c>
      <c r="C31" s="376">
        <v>4.75</v>
      </c>
      <c r="D31" s="373">
        <v>4</v>
      </c>
      <c r="E31" s="373">
        <v>5</v>
      </c>
      <c r="F31" s="373">
        <v>3</v>
      </c>
      <c r="G31" s="373">
        <v>2</v>
      </c>
      <c r="H31" s="373">
        <v>1</v>
      </c>
      <c r="I31" s="373">
        <v>2</v>
      </c>
      <c r="J31" s="373"/>
      <c r="K31" s="373"/>
      <c r="L31" s="373">
        <v>2</v>
      </c>
      <c r="M31" s="373">
        <v>2</v>
      </c>
      <c r="N31" s="373">
        <v>2</v>
      </c>
      <c r="O31" s="373">
        <v>2</v>
      </c>
      <c r="P31" s="373">
        <v>1</v>
      </c>
      <c r="Q31" s="373">
        <v>1</v>
      </c>
      <c r="R31" s="373">
        <v>1</v>
      </c>
      <c r="S31" s="373"/>
      <c r="T31" s="373"/>
      <c r="U31" s="373"/>
      <c r="V31" s="356">
        <f t="shared" si="8"/>
        <v>32.75</v>
      </c>
      <c r="W31" s="374">
        <v>4</v>
      </c>
      <c r="X31" s="374">
        <v>4</v>
      </c>
      <c r="Y31" s="374">
        <v>4</v>
      </c>
      <c r="Z31" s="374">
        <v>2</v>
      </c>
      <c r="AA31" s="374">
        <v>1</v>
      </c>
      <c r="AB31" s="374">
        <v>2</v>
      </c>
      <c r="AC31" s="374"/>
      <c r="AD31" s="374"/>
      <c r="AE31" s="374">
        <v>2</v>
      </c>
      <c r="AF31" s="374">
        <v>2</v>
      </c>
      <c r="AG31" s="374">
        <v>1</v>
      </c>
      <c r="AH31" s="374">
        <v>2</v>
      </c>
      <c r="AI31" s="374">
        <v>1</v>
      </c>
      <c r="AJ31" s="374">
        <v>2</v>
      </c>
      <c r="AK31" s="374">
        <v>1</v>
      </c>
      <c r="AL31" s="374"/>
      <c r="AM31" s="374"/>
      <c r="AN31" s="374"/>
      <c r="AO31" s="358">
        <f t="shared" si="9"/>
        <v>32.75</v>
      </c>
      <c r="AP31" s="360">
        <v>4</v>
      </c>
      <c r="AQ31" s="360">
        <v>4</v>
      </c>
      <c r="AR31" s="360">
        <v>4</v>
      </c>
      <c r="AS31" s="360">
        <v>3</v>
      </c>
      <c r="AT31" s="360">
        <v>2</v>
      </c>
      <c r="AU31" s="360">
        <v>3</v>
      </c>
      <c r="AV31" s="360"/>
      <c r="AW31" s="360"/>
      <c r="AX31" s="360">
        <v>3</v>
      </c>
      <c r="AY31" s="360">
        <v>3</v>
      </c>
      <c r="AZ31" s="360">
        <v>3</v>
      </c>
      <c r="BA31" s="360">
        <v>3</v>
      </c>
      <c r="BB31" s="360">
        <v>3</v>
      </c>
      <c r="BC31" s="360">
        <v>3</v>
      </c>
      <c r="BD31" s="360">
        <v>2</v>
      </c>
      <c r="BE31" s="360"/>
      <c r="BF31" s="359"/>
      <c r="BG31" s="359"/>
      <c r="BH31" s="375"/>
    </row>
    <row r="32" spans="1:60" s="49" customFormat="1" x14ac:dyDescent="0.2">
      <c r="A32" s="41">
        <v>26</v>
      </c>
      <c r="B32" s="42" t="s">
        <v>227</v>
      </c>
      <c r="C32" s="376">
        <v>4.75</v>
      </c>
      <c r="D32" s="373">
        <v>4</v>
      </c>
      <c r="E32" s="373">
        <v>5</v>
      </c>
      <c r="F32" s="373">
        <v>3</v>
      </c>
      <c r="G32" s="373">
        <v>2</v>
      </c>
      <c r="H32" s="373">
        <v>1</v>
      </c>
      <c r="I32" s="373">
        <v>2</v>
      </c>
      <c r="J32" s="373"/>
      <c r="K32" s="373"/>
      <c r="L32" s="373">
        <v>2</v>
      </c>
      <c r="M32" s="373">
        <v>2</v>
      </c>
      <c r="N32" s="373">
        <v>2</v>
      </c>
      <c r="O32" s="373">
        <v>2</v>
      </c>
      <c r="P32" s="373">
        <v>1</v>
      </c>
      <c r="Q32" s="373">
        <v>1</v>
      </c>
      <c r="R32" s="373">
        <v>1</v>
      </c>
      <c r="S32" s="373"/>
      <c r="T32" s="373"/>
      <c r="U32" s="373"/>
      <c r="V32" s="356">
        <f t="shared" si="8"/>
        <v>32.75</v>
      </c>
      <c r="W32" s="374">
        <v>4</v>
      </c>
      <c r="X32" s="374">
        <v>4</v>
      </c>
      <c r="Y32" s="374">
        <v>4</v>
      </c>
      <c r="Z32" s="374">
        <v>2</v>
      </c>
      <c r="AA32" s="374">
        <v>1</v>
      </c>
      <c r="AB32" s="374">
        <v>2</v>
      </c>
      <c r="AC32" s="374"/>
      <c r="AD32" s="374"/>
      <c r="AE32" s="374">
        <v>2</v>
      </c>
      <c r="AF32" s="374">
        <v>2</v>
      </c>
      <c r="AG32" s="374">
        <v>1</v>
      </c>
      <c r="AH32" s="374">
        <v>2</v>
      </c>
      <c r="AI32" s="374">
        <v>1</v>
      </c>
      <c r="AJ32" s="374">
        <v>2</v>
      </c>
      <c r="AK32" s="374">
        <v>1</v>
      </c>
      <c r="AL32" s="374"/>
      <c r="AM32" s="374"/>
      <c r="AN32" s="374"/>
      <c r="AO32" s="358">
        <f t="shared" si="9"/>
        <v>32.75</v>
      </c>
      <c r="AP32" s="360">
        <v>4</v>
      </c>
      <c r="AQ32" s="360">
        <v>4</v>
      </c>
      <c r="AR32" s="360">
        <v>4</v>
      </c>
      <c r="AS32" s="360">
        <v>3</v>
      </c>
      <c r="AT32" s="360">
        <v>2</v>
      </c>
      <c r="AU32" s="360">
        <v>3</v>
      </c>
      <c r="AV32" s="360"/>
      <c r="AW32" s="360"/>
      <c r="AX32" s="360">
        <v>3</v>
      </c>
      <c r="AY32" s="360">
        <v>3</v>
      </c>
      <c r="AZ32" s="360">
        <v>3</v>
      </c>
      <c r="BA32" s="360">
        <v>3</v>
      </c>
      <c r="BB32" s="360">
        <v>3</v>
      </c>
      <c r="BC32" s="360">
        <v>3</v>
      </c>
      <c r="BD32" s="360">
        <v>2</v>
      </c>
      <c r="BE32" s="360"/>
      <c r="BF32" s="361"/>
      <c r="BG32" s="361"/>
      <c r="BH32" s="362">
        <v>0</v>
      </c>
    </row>
    <row r="33" spans="1:60" s="49" customFormat="1" x14ac:dyDescent="0.2">
      <c r="A33" s="41">
        <v>27</v>
      </c>
      <c r="B33" s="42" t="s">
        <v>232</v>
      </c>
      <c r="C33" s="376">
        <v>4.75</v>
      </c>
      <c r="D33" s="373">
        <v>4</v>
      </c>
      <c r="E33" s="373">
        <v>5</v>
      </c>
      <c r="F33" s="373">
        <v>3</v>
      </c>
      <c r="G33" s="373">
        <v>2</v>
      </c>
      <c r="H33" s="373">
        <v>1</v>
      </c>
      <c r="I33" s="373">
        <v>2</v>
      </c>
      <c r="J33" s="373"/>
      <c r="K33" s="373"/>
      <c r="L33" s="373">
        <v>2</v>
      </c>
      <c r="M33" s="373">
        <v>2</v>
      </c>
      <c r="N33" s="373">
        <v>2</v>
      </c>
      <c r="O33" s="373">
        <v>2</v>
      </c>
      <c r="P33" s="373">
        <v>1</v>
      </c>
      <c r="Q33" s="373">
        <v>1</v>
      </c>
      <c r="R33" s="373">
        <v>1</v>
      </c>
      <c r="S33" s="373"/>
      <c r="T33" s="373"/>
      <c r="U33" s="373"/>
      <c r="V33" s="356">
        <f t="shared" si="8"/>
        <v>32.75</v>
      </c>
      <c r="W33" s="374">
        <v>4</v>
      </c>
      <c r="X33" s="374">
        <v>4</v>
      </c>
      <c r="Y33" s="374">
        <v>4</v>
      </c>
      <c r="Z33" s="374">
        <v>2</v>
      </c>
      <c r="AA33" s="374">
        <v>1</v>
      </c>
      <c r="AB33" s="374">
        <v>2</v>
      </c>
      <c r="AC33" s="374"/>
      <c r="AD33" s="374"/>
      <c r="AE33" s="374">
        <v>2</v>
      </c>
      <c r="AF33" s="374">
        <v>2</v>
      </c>
      <c r="AG33" s="374">
        <v>1</v>
      </c>
      <c r="AH33" s="374">
        <v>2</v>
      </c>
      <c r="AI33" s="374">
        <v>1</v>
      </c>
      <c r="AJ33" s="374">
        <v>2</v>
      </c>
      <c r="AK33" s="374">
        <v>1</v>
      </c>
      <c r="AL33" s="374"/>
      <c r="AM33" s="374"/>
      <c r="AN33" s="374"/>
      <c r="AO33" s="358">
        <f>SUM(W33:AN33)+C33</f>
        <v>32.75</v>
      </c>
      <c r="AP33" s="360">
        <v>4</v>
      </c>
      <c r="AQ33" s="360">
        <v>4</v>
      </c>
      <c r="AR33" s="360">
        <v>4</v>
      </c>
      <c r="AS33" s="360">
        <v>3</v>
      </c>
      <c r="AT33" s="360">
        <v>2</v>
      </c>
      <c r="AU33" s="360">
        <v>3</v>
      </c>
      <c r="AV33" s="360"/>
      <c r="AW33" s="360"/>
      <c r="AX33" s="360">
        <v>3</v>
      </c>
      <c r="AY33" s="360">
        <v>3</v>
      </c>
      <c r="AZ33" s="360">
        <v>3</v>
      </c>
      <c r="BA33" s="360">
        <v>3</v>
      </c>
      <c r="BB33" s="360">
        <v>3</v>
      </c>
      <c r="BC33" s="360">
        <v>3</v>
      </c>
      <c r="BD33" s="360">
        <v>2</v>
      </c>
      <c r="BE33" s="360"/>
      <c r="BF33" s="361"/>
      <c r="BG33" s="361"/>
      <c r="BH33" s="362">
        <v>0</v>
      </c>
    </row>
    <row r="34" spans="1:60" s="49" customFormat="1" hidden="1" x14ac:dyDescent="0.2">
      <c r="A34" s="41"/>
      <c r="B34" s="42"/>
      <c r="C34" s="70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3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4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0">
        <v>0</v>
      </c>
    </row>
    <row r="35" spans="1:60" s="49" customFormat="1" hidden="1" x14ac:dyDescent="0.2">
      <c r="A35" s="41"/>
      <c r="B35" s="42"/>
      <c r="C35" s="70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3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4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0">
        <v>0</v>
      </c>
    </row>
    <row r="36" spans="1:60" s="155" customFormat="1" ht="9.75" x14ac:dyDescent="0.2">
      <c r="A36" s="152"/>
      <c r="B36" s="153">
        <f>COUNTA(B7:B35)</f>
        <v>27</v>
      </c>
      <c r="C36" s="152">
        <f t="shared" ref="C36:BH36" si="11">SUM(C7:C35)</f>
        <v>132.75</v>
      </c>
      <c r="D36" s="152">
        <f>SUM(D7:D35)</f>
        <v>93</v>
      </c>
      <c r="E36" s="152">
        <f t="shared" si="11"/>
        <v>117</v>
      </c>
      <c r="F36" s="152">
        <f>SUM(F7:F35)</f>
        <v>81</v>
      </c>
      <c r="G36" s="152">
        <f>SUM(G7:G35)</f>
        <v>54</v>
      </c>
      <c r="H36" s="152">
        <f>SUM(H7:H35)</f>
        <v>27</v>
      </c>
      <c r="I36" s="152">
        <f>SUM(I7:I35)</f>
        <v>48</v>
      </c>
      <c r="J36" s="152">
        <f>SUM(J7:J35)</f>
        <v>18</v>
      </c>
      <c r="K36" s="152">
        <f>SUM(K17:K26)</f>
        <v>8</v>
      </c>
      <c r="L36" s="152">
        <f t="shared" si="11"/>
        <v>58</v>
      </c>
      <c r="M36" s="152">
        <f t="shared" si="11"/>
        <v>45</v>
      </c>
      <c r="N36" s="152">
        <f t="shared" si="11"/>
        <v>36</v>
      </c>
      <c r="O36" s="152">
        <f t="shared" si="11"/>
        <v>42</v>
      </c>
      <c r="P36" s="152">
        <f t="shared" si="11"/>
        <v>23</v>
      </c>
      <c r="Q36" s="152">
        <f>SUM(Q7:Q35)</f>
        <v>37</v>
      </c>
      <c r="R36" s="152">
        <f>SUM(R7:R35)</f>
        <v>33</v>
      </c>
      <c r="S36" s="152">
        <f>SUM(S7:S35)</f>
        <v>0</v>
      </c>
      <c r="T36" s="152">
        <f>SUM(T7:T35)</f>
        <v>0</v>
      </c>
      <c r="U36" s="152">
        <f>SUM(U7:U35)</f>
        <v>0</v>
      </c>
      <c r="V36" s="154">
        <f t="shared" si="11"/>
        <v>862.75</v>
      </c>
      <c r="W36" s="154">
        <f>SUM(W7:W35)</f>
        <v>93</v>
      </c>
      <c r="X36" s="152">
        <f t="shared" si="11"/>
        <v>108</v>
      </c>
      <c r="Y36" s="152">
        <f>SUM(Y7:Y35)</f>
        <v>87</v>
      </c>
      <c r="Z36" s="152">
        <f>SUM(Z7:Z35)</f>
        <v>54</v>
      </c>
      <c r="AA36" s="152">
        <f>SUM(AA7:AA35)</f>
        <v>27</v>
      </c>
      <c r="AB36" s="152">
        <f>SUM(AB7:AB35)</f>
        <v>43</v>
      </c>
      <c r="AC36" s="152">
        <f>SUM(AC7:AC35)</f>
        <v>36</v>
      </c>
      <c r="AD36" s="152">
        <f>SUM(AD17:AD26)</f>
        <v>8</v>
      </c>
      <c r="AE36" s="152">
        <f t="shared" si="11"/>
        <v>58</v>
      </c>
      <c r="AF36" s="154">
        <f>SUM(AF7:AF35)</f>
        <v>45</v>
      </c>
      <c r="AG36" s="152">
        <f t="shared" si="11"/>
        <v>30</v>
      </c>
      <c r="AH36" s="152">
        <f t="shared" si="11"/>
        <v>45</v>
      </c>
      <c r="AI36" s="152">
        <f t="shared" si="11"/>
        <v>23</v>
      </c>
      <c r="AJ36" s="152">
        <f>SUM(AJ7:AJ35)</f>
        <v>46</v>
      </c>
      <c r="AK36" s="152">
        <f>SUM(AK7:AK35)</f>
        <v>33</v>
      </c>
      <c r="AL36" s="152">
        <f>SUM(AL7:AL35)</f>
        <v>0</v>
      </c>
      <c r="AM36" s="152">
        <f>SUM(AM7:AM35)</f>
        <v>0</v>
      </c>
      <c r="AN36" s="152">
        <f>SUM(AN7:AN35)</f>
        <v>0</v>
      </c>
      <c r="AO36" s="154">
        <f t="shared" si="11"/>
        <v>878.75</v>
      </c>
      <c r="AP36" s="154">
        <f t="shared" si="11"/>
        <v>96</v>
      </c>
      <c r="AQ36" s="154">
        <f t="shared" si="11"/>
        <v>36</v>
      </c>
      <c r="AR36" s="154">
        <f t="shared" si="11"/>
        <v>108</v>
      </c>
      <c r="AS36" s="154">
        <f t="shared" si="11"/>
        <v>63</v>
      </c>
      <c r="AT36" s="154">
        <f t="shared" si="11"/>
        <v>54</v>
      </c>
      <c r="AU36" s="154">
        <f t="shared" si="11"/>
        <v>75</v>
      </c>
      <c r="AV36" s="154">
        <f t="shared" si="11"/>
        <v>36</v>
      </c>
      <c r="AW36" s="154">
        <f t="shared" si="11"/>
        <v>36</v>
      </c>
      <c r="AX36" s="154">
        <f t="shared" si="11"/>
        <v>64</v>
      </c>
      <c r="AY36" s="154">
        <f t="shared" si="11"/>
        <v>27</v>
      </c>
      <c r="AZ36" s="154">
        <f t="shared" si="11"/>
        <v>27</v>
      </c>
      <c r="BA36" s="154">
        <f t="shared" si="11"/>
        <v>27</v>
      </c>
      <c r="BB36" s="154">
        <f t="shared" si="11"/>
        <v>48</v>
      </c>
      <c r="BC36" s="154">
        <f t="shared" si="11"/>
        <v>75</v>
      </c>
      <c r="BD36" s="154">
        <f t="shared" si="11"/>
        <v>54</v>
      </c>
      <c r="BE36" s="154">
        <f t="shared" si="11"/>
        <v>0</v>
      </c>
      <c r="BF36" s="154">
        <f t="shared" si="11"/>
        <v>0</v>
      </c>
      <c r="BG36" s="154">
        <f t="shared" si="11"/>
        <v>0</v>
      </c>
      <c r="BH36" s="154">
        <f t="shared" si="11"/>
        <v>0</v>
      </c>
    </row>
    <row r="37" spans="1:60" ht="15.75" x14ac:dyDescent="0.25">
      <c r="A37" s="516" t="s">
        <v>383</v>
      </c>
      <c r="B37" s="517"/>
      <c r="C37" s="517"/>
      <c r="D37" s="517"/>
      <c r="E37" s="517"/>
      <c r="F37" s="517"/>
      <c r="G37" s="517"/>
      <c r="H37" s="517"/>
      <c r="I37" s="517"/>
      <c r="J37" s="517"/>
      <c r="K37" s="517"/>
      <c r="L37" s="517"/>
      <c r="M37" s="517"/>
      <c r="N37" s="517"/>
      <c r="O37" s="517"/>
      <c r="P37" s="517"/>
      <c r="Q37" s="517"/>
      <c r="R37" s="517"/>
      <c r="S37" s="517"/>
      <c r="T37" s="517"/>
      <c r="U37" s="517"/>
      <c r="V37" s="517"/>
      <c r="W37" s="517"/>
      <c r="X37" s="517"/>
      <c r="Y37" s="517"/>
      <c r="Z37" s="517"/>
      <c r="AA37" s="517"/>
      <c r="AB37" s="517"/>
      <c r="AC37" s="517"/>
      <c r="AD37" s="517"/>
      <c r="AE37" s="517"/>
      <c r="AF37" s="517"/>
      <c r="AG37" s="517"/>
      <c r="AH37" s="517"/>
      <c r="AI37" s="517"/>
      <c r="AJ37" s="517"/>
      <c r="AK37" s="517"/>
      <c r="AL37" s="517"/>
      <c r="AM37" s="517"/>
      <c r="AN37" s="517"/>
      <c r="AO37" s="517"/>
      <c r="AP37" s="517"/>
      <c r="AQ37" s="517"/>
      <c r="AR37" s="517"/>
      <c r="AS37" s="517"/>
      <c r="AT37" s="517"/>
      <c r="AU37" s="517"/>
      <c r="AV37" s="517"/>
      <c r="AW37" s="517"/>
      <c r="AX37" s="517"/>
      <c r="AY37" s="517"/>
      <c r="AZ37" s="517"/>
      <c r="BA37" s="517"/>
      <c r="BB37" s="517"/>
      <c r="BC37" s="517"/>
      <c r="BD37" s="517"/>
      <c r="BE37" s="517"/>
      <c r="BF37" s="517"/>
      <c r="BG37" s="517"/>
      <c r="BH37" s="518"/>
    </row>
    <row r="38" spans="1:60" s="129" customFormat="1" ht="10.5" customHeight="1" x14ac:dyDescent="0.2">
      <c r="A38" s="474" t="s">
        <v>2</v>
      </c>
      <c r="B38" s="474" t="s">
        <v>349</v>
      </c>
      <c r="C38" s="474"/>
      <c r="D38" s="471" t="s">
        <v>115</v>
      </c>
      <c r="E38" s="471"/>
      <c r="F38" s="471"/>
      <c r="G38" s="471"/>
      <c r="H38" s="471"/>
      <c r="I38" s="471"/>
      <c r="J38" s="471" t="s">
        <v>359</v>
      </c>
      <c r="K38" s="471"/>
      <c r="L38" s="471"/>
      <c r="M38" s="471"/>
      <c r="N38" s="471"/>
      <c r="O38" s="471"/>
      <c r="P38" s="471" t="s">
        <v>360</v>
      </c>
      <c r="Q38" s="471"/>
      <c r="R38" s="471"/>
      <c r="S38" s="471"/>
      <c r="T38" s="471"/>
      <c r="U38" s="471"/>
      <c r="V38" s="471" t="s">
        <v>352</v>
      </c>
      <c r="W38" s="471"/>
      <c r="X38" s="471"/>
      <c r="Y38" s="471"/>
      <c r="Z38" s="471" t="s">
        <v>11</v>
      </c>
      <c r="AA38" s="471"/>
      <c r="AB38" s="471"/>
      <c r="AC38" s="471"/>
      <c r="AD38" s="471" t="s">
        <v>361</v>
      </c>
      <c r="AE38" s="471"/>
      <c r="AF38" s="471"/>
      <c r="AG38" s="471"/>
      <c r="AH38" s="471" t="s">
        <v>422</v>
      </c>
      <c r="AI38" s="471"/>
      <c r="AJ38" s="471"/>
      <c r="AK38" s="471"/>
      <c r="AL38" s="471" t="s">
        <v>356</v>
      </c>
      <c r="AM38" s="471"/>
      <c r="AN38" s="471"/>
      <c r="AO38" s="471"/>
      <c r="AP38" s="523" t="s">
        <v>446</v>
      </c>
      <c r="AQ38" s="524"/>
      <c r="AR38" s="524"/>
      <c r="AS38" s="524"/>
      <c r="AT38" s="524"/>
      <c r="AU38" s="525"/>
      <c r="AV38" s="523" t="s">
        <v>116</v>
      </c>
      <c r="AW38" s="524"/>
      <c r="AX38" s="524"/>
      <c r="AY38" s="525"/>
      <c r="AZ38" s="523" t="s">
        <v>436</v>
      </c>
      <c r="BA38" s="524"/>
      <c r="BB38" s="524"/>
      <c r="BC38" s="524"/>
      <c r="BD38" s="524"/>
      <c r="BE38" s="525"/>
      <c r="BF38" s="537" t="s">
        <v>39</v>
      </c>
      <c r="BG38" s="538"/>
      <c r="BH38" s="539"/>
    </row>
    <row r="39" spans="1:60" x14ac:dyDescent="0.2">
      <c r="A39" s="474"/>
      <c r="B39" s="474"/>
      <c r="C39" s="474"/>
      <c r="D39" s="503" t="s">
        <v>193</v>
      </c>
      <c r="E39" s="503"/>
      <c r="F39" s="474" t="s">
        <v>350</v>
      </c>
      <c r="G39" s="474"/>
      <c r="H39" s="476" t="s">
        <v>351</v>
      </c>
      <c r="I39" s="476"/>
      <c r="J39" s="502" t="s">
        <v>358</v>
      </c>
      <c r="K39" s="502"/>
      <c r="L39" s="474" t="s">
        <v>432</v>
      </c>
      <c r="M39" s="474"/>
      <c r="N39" s="512" t="s">
        <v>433</v>
      </c>
      <c r="O39" s="512"/>
      <c r="P39" s="507" t="s">
        <v>358</v>
      </c>
      <c r="Q39" s="507"/>
      <c r="R39" s="508" t="s">
        <v>432</v>
      </c>
      <c r="S39" s="508"/>
      <c r="T39" s="509" t="s">
        <v>433</v>
      </c>
      <c r="U39" s="509"/>
      <c r="V39" s="474" t="s">
        <v>350</v>
      </c>
      <c r="W39" s="474"/>
      <c r="X39" s="476" t="s">
        <v>351</v>
      </c>
      <c r="Y39" s="476"/>
      <c r="Z39" s="474" t="s">
        <v>350</v>
      </c>
      <c r="AA39" s="474"/>
      <c r="AB39" s="476" t="s">
        <v>351</v>
      </c>
      <c r="AC39" s="476"/>
      <c r="AD39" s="474" t="s">
        <v>363</v>
      </c>
      <c r="AE39" s="474"/>
      <c r="AF39" s="474" t="s">
        <v>362</v>
      </c>
      <c r="AG39" s="474"/>
      <c r="AH39" s="474" t="s">
        <v>363</v>
      </c>
      <c r="AI39" s="474"/>
      <c r="AJ39" s="474" t="s">
        <v>362</v>
      </c>
      <c r="AK39" s="474"/>
      <c r="AL39" s="474" t="s">
        <v>350</v>
      </c>
      <c r="AM39" s="474"/>
      <c r="AN39" s="476" t="s">
        <v>351</v>
      </c>
      <c r="AO39" s="476"/>
      <c r="AP39" s="474" t="s">
        <v>434</v>
      </c>
      <c r="AQ39" s="474"/>
      <c r="AR39" s="476" t="s">
        <v>435</v>
      </c>
      <c r="AS39" s="476"/>
      <c r="AT39" s="521" t="s">
        <v>433</v>
      </c>
      <c r="AU39" s="522"/>
      <c r="AV39" s="521" t="s">
        <v>437</v>
      </c>
      <c r="AW39" s="522"/>
      <c r="AX39" s="535" t="s">
        <v>438</v>
      </c>
      <c r="AY39" s="536"/>
      <c r="AZ39" s="521" t="s">
        <v>437</v>
      </c>
      <c r="BA39" s="522"/>
      <c r="BB39" s="530" t="s">
        <v>438</v>
      </c>
      <c r="BC39" s="532"/>
      <c r="BD39" s="533" t="s">
        <v>439</v>
      </c>
      <c r="BE39" s="534"/>
      <c r="BF39" s="540"/>
      <c r="BG39" s="541"/>
      <c r="BH39" s="542"/>
    </row>
    <row r="40" spans="1:60" x14ac:dyDescent="0.2">
      <c r="A40" s="274">
        <v>1</v>
      </c>
      <c r="B40" s="484" t="s">
        <v>108</v>
      </c>
      <c r="C40" s="484"/>
      <c r="D40" s="490">
        <v>14</v>
      </c>
      <c r="E40" s="490"/>
      <c r="F40" s="472">
        <v>14</v>
      </c>
      <c r="G40" s="472"/>
      <c r="H40" s="485">
        <v>14</v>
      </c>
      <c r="I40" s="485"/>
      <c r="J40" s="489">
        <f>L40+N40</f>
        <v>11</v>
      </c>
      <c r="K40" s="489"/>
      <c r="L40" s="481">
        <v>8</v>
      </c>
      <c r="M40" s="481"/>
      <c r="N40" s="480">
        <v>3</v>
      </c>
      <c r="O40" s="480"/>
      <c r="P40" s="483">
        <f>R40+T40</f>
        <v>11</v>
      </c>
      <c r="Q40" s="483"/>
      <c r="R40" s="510">
        <v>8</v>
      </c>
      <c r="S40" s="510"/>
      <c r="T40" s="511">
        <v>3</v>
      </c>
      <c r="U40" s="511"/>
      <c r="V40" s="486">
        <f>L40*5+N40*4.75</f>
        <v>54.25</v>
      </c>
      <c r="W40" s="486"/>
      <c r="X40" s="473">
        <f>R40*5+T40*4.75</f>
        <v>54.25</v>
      </c>
      <c r="Y40" s="473"/>
      <c r="Z40" s="469">
        <f ca="1">SUMIF(CBGV!$H$4:$O$67,"Toán - tin",CBGV!$O$4:$O$67)</f>
        <v>18</v>
      </c>
      <c r="AA40" s="469"/>
      <c r="AB40" s="469">
        <f ca="1">SUMIF(CBGV!$H$4:$O$67,"Toán - tin",CBGV!$O$4:$O$67)</f>
        <v>18</v>
      </c>
      <c r="AC40" s="469"/>
      <c r="AD40" s="477">
        <v>8</v>
      </c>
      <c r="AE40" s="477"/>
      <c r="AF40" s="475">
        <f>AD40*1</f>
        <v>8</v>
      </c>
      <c r="AG40" s="475"/>
      <c r="AH40" s="477">
        <v>8</v>
      </c>
      <c r="AI40" s="477"/>
      <c r="AJ40" s="478">
        <f>AH40*1</f>
        <v>8</v>
      </c>
      <c r="AK40" s="479"/>
      <c r="AL40" s="468">
        <f>E36+Q36</f>
        <v>154</v>
      </c>
      <c r="AM40" s="468"/>
      <c r="AN40" s="475">
        <f>X36+AJ36</f>
        <v>154</v>
      </c>
      <c r="AO40" s="475"/>
      <c r="AP40" s="498"/>
      <c r="AQ40" s="498"/>
      <c r="AR40" s="470"/>
      <c r="AS40" s="470"/>
      <c r="AT40" s="466"/>
      <c r="AU40" s="467"/>
      <c r="AV40" s="464">
        <f ca="1">V40+Z40+AF40+AL40</f>
        <v>234.25</v>
      </c>
      <c r="AW40" s="465"/>
      <c r="AX40" s="514">
        <f ca="1">X40+AB40+AJ40+AN40</f>
        <v>234.25</v>
      </c>
      <c r="AY40" s="515"/>
      <c r="AZ40" s="464">
        <f ca="1">AV40/F40</f>
        <v>16.732142857142858</v>
      </c>
      <c r="BA40" s="465"/>
      <c r="BB40" s="526">
        <f ca="1">AX40/H40</f>
        <v>16.732142857142858</v>
      </c>
      <c r="BC40" s="527"/>
      <c r="BD40" s="528">
        <f ca="1">(AX40+AV40)/D40/2</f>
        <v>16.732142857142858</v>
      </c>
      <c r="BE40" s="529"/>
      <c r="BF40" s="530"/>
      <c r="BG40" s="531"/>
      <c r="BH40" s="532"/>
    </row>
    <row r="41" spans="1:60" x14ac:dyDescent="0.2">
      <c r="A41" s="274">
        <v>2</v>
      </c>
      <c r="B41" s="484" t="s">
        <v>109</v>
      </c>
      <c r="C41" s="484"/>
      <c r="D41" s="490">
        <v>7</v>
      </c>
      <c r="E41" s="490"/>
      <c r="F41" s="472">
        <v>7</v>
      </c>
      <c r="G41" s="472"/>
      <c r="H41" s="485">
        <v>7</v>
      </c>
      <c r="I41" s="485"/>
      <c r="J41" s="489">
        <f t="shared" ref="J41:J49" si="12">L41+N41</f>
        <v>4</v>
      </c>
      <c r="K41" s="489"/>
      <c r="L41" s="481">
        <v>3</v>
      </c>
      <c r="M41" s="481"/>
      <c r="N41" s="480">
        <v>1</v>
      </c>
      <c r="O41" s="480"/>
      <c r="P41" s="483">
        <f t="shared" ref="P41:P49" si="13">R41+T41</f>
        <v>4</v>
      </c>
      <c r="Q41" s="483"/>
      <c r="R41" s="487">
        <v>3</v>
      </c>
      <c r="S41" s="488"/>
      <c r="T41" s="491">
        <v>1</v>
      </c>
      <c r="U41" s="492"/>
      <c r="V41" s="486">
        <f t="shared" ref="V41:V49" si="14">L41*5+N41*4.75</f>
        <v>19.75</v>
      </c>
      <c r="W41" s="486"/>
      <c r="X41" s="473">
        <f t="shared" ref="X41:X49" si="15">R41*5+T41*4.75</f>
        <v>19.75</v>
      </c>
      <c r="Y41" s="473"/>
      <c r="Z41" s="469">
        <f ca="1">SUMIF(CBGV!$H$4:$O$67,"Lý - CN",CBGV!$O$4:$O$67)</f>
        <v>4</v>
      </c>
      <c r="AA41" s="469"/>
      <c r="AB41" s="469">
        <f ca="1">SUMIF(CBGV!$H$4:$O$67,"Lý - CN",CBGV!$O$4:$O$67)</f>
        <v>4</v>
      </c>
      <c r="AC41" s="469"/>
      <c r="AD41" s="477">
        <v>3</v>
      </c>
      <c r="AE41" s="477"/>
      <c r="AF41" s="475">
        <f>AD41*1</f>
        <v>3</v>
      </c>
      <c r="AG41" s="475"/>
      <c r="AH41" s="477">
        <v>3</v>
      </c>
      <c r="AI41" s="477"/>
      <c r="AJ41" s="478">
        <f>AH41*1</f>
        <v>3</v>
      </c>
      <c r="AK41" s="479"/>
      <c r="AL41" s="468">
        <f>L36+R36</f>
        <v>91</v>
      </c>
      <c r="AM41" s="468"/>
      <c r="AN41" s="478">
        <f>AE36+AK36</f>
        <v>91</v>
      </c>
      <c r="AO41" s="479"/>
      <c r="AP41" s="498"/>
      <c r="AQ41" s="498"/>
      <c r="AR41" s="470"/>
      <c r="AS41" s="470"/>
      <c r="AT41" s="466"/>
      <c r="AU41" s="467"/>
      <c r="AV41" s="464">
        <f t="shared" ref="AV41:AV49" ca="1" si="16">V41+Z41+AF41+AL41</f>
        <v>117.75</v>
      </c>
      <c r="AW41" s="465"/>
      <c r="AX41" s="514">
        <f t="shared" ref="AX41:AX49" ca="1" si="17">X41+AB41+AJ41+AN41</f>
        <v>117.75</v>
      </c>
      <c r="AY41" s="515"/>
      <c r="AZ41" s="464">
        <f t="shared" ref="AZ41:AZ49" ca="1" si="18">AV41/F41</f>
        <v>16.821428571428573</v>
      </c>
      <c r="BA41" s="465"/>
      <c r="BB41" s="526">
        <f t="shared" ref="BB41:BB49" ca="1" si="19">AX41/H41</f>
        <v>16.821428571428573</v>
      </c>
      <c r="BC41" s="527"/>
      <c r="BD41" s="528">
        <f t="shared" ref="BD41:BD49" ca="1" si="20">(AX41+AV41)/D41/2</f>
        <v>16.821428571428573</v>
      </c>
      <c r="BE41" s="529"/>
      <c r="BF41" s="530"/>
      <c r="BG41" s="531"/>
      <c r="BH41" s="532"/>
    </row>
    <row r="42" spans="1:60" x14ac:dyDescent="0.2">
      <c r="A42" s="274">
        <v>3</v>
      </c>
      <c r="B42" s="484" t="s">
        <v>110</v>
      </c>
      <c r="C42" s="484"/>
      <c r="D42" s="490">
        <v>5</v>
      </c>
      <c r="E42" s="490"/>
      <c r="F42" s="472">
        <v>5</v>
      </c>
      <c r="G42" s="472"/>
      <c r="H42" s="485">
        <v>5</v>
      </c>
      <c r="I42" s="485"/>
      <c r="J42" s="489">
        <f t="shared" si="12"/>
        <v>4</v>
      </c>
      <c r="K42" s="489"/>
      <c r="L42" s="481">
        <v>4</v>
      </c>
      <c r="M42" s="481"/>
      <c r="N42" s="480"/>
      <c r="O42" s="480"/>
      <c r="P42" s="483">
        <f t="shared" si="13"/>
        <v>4</v>
      </c>
      <c r="Q42" s="483"/>
      <c r="R42" s="487">
        <v>4</v>
      </c>
      <c r="S42" s="488"/>
      <c r="T42" s="491"/>
      <c r="U42" s="492"/>
      <c r="V42" s="486">
        <f t="shared" si="14"/>
        <v>20</v>
      </c>
      <c r="W42" s="486"/>
      <c r="X42" s="473">
        <f t="shared" si="15"/>
        <v>20</v>
      </c>
      <c r="Y42" s="473"/>
      <c r="Z42" s="469">
        <f ca="1">SUMIF(CBGV!$H$4:$O$67,"Hóa học",CBGV!$O$4:$O$67)</f>
        <v>16</v>
      </c>
      <c r="AA42" s="469"/>
      <c r="AB42" s="469">
        <f ca="1">SUMIF(CBGV!$H$4:$O$67,"Hóa học",CBGV!$O$4:$O$67)</f>
        <v>16</v>
      </c>
      <c r="AC42" s="469"/>
      <c r="AD42" s="477">
        <v>4</v>
      </c>
      <c r="AE42" s="477"/>
      <c r="AF42" s="475">
        <f t="shared" ref="AF42:AF49" si="21">AD42*1</f>
        <v>4</v>
      </c>
      <c r="AG42" s="475"/>
      <c r="AH42" s="477">
        <v>4</v>
      </c>
      <c r="AI42" s="477"/>
      <c r="AJ42" s="478">
        <f>AH42*1</f>
        <v>4</v>
      </c>
      <c r="AK42" s="479"/>
      <c r="AL42" s="468">
        <f>M36</f>
        <v>45</v>
      </c>
      <c r="AM42" s="468"/>
      <c r="AN42" s="478">
        <f>AF36</f>
        <v>45</v>
      </c>
      <c r="AO42" s="479"/>
      <c r="AP42" s="498"/>
      <c r="AQ42" s="498"/>
      <c r="AR42" s="470"/>
      <c r="AS42" s="470"/>
      <c r="AT42" s="466"/>
      <c r="AU42" s="467"/>
      <c r="AV42" s="464">
        <f t="shared" ca="1" si="16"/>
        <v>85</v>
      </c>
      <c r="AW42" s="465"/>
      <c r="AX42" s="514">
        <f t="shared" ca="1" si="17"/>
        <v>85</v>
      </c>
      <c r="AY42" s="515"/>
      <c r="AZ42" s="464">
        <f t="shared" ca="1" si="18"/>
        <v>17</v>
      </c>
      <c r="BA42" s="465"/>
      <c r="BB42" s="526">
        <f t="shared" ca="1" si="19"/>
        <v>17</v>
      </c>
      <c r="BC42" s="527"/>
      <c r="BD42" s="528">
        <f t="shared" ca="1" si="20"/>
        <v>17</v>
      </c>
      <c r="BE42" s="529"/>
      <c r="BF42" s="530"/>
      <c r="BG42" s="531"/>
      <c r="BH42" s="532"/>
    </row>
    <row r="43" spans="1:60" x14ac:dyDescent="0.2">
      <c r="A43" s="274">
        <v>4</v>
      </c>
      <c r="B43" s="484" t="s">
        <v>111</v>
      </c>
      <c r="C43" s="484"/>
      <c r="D43" s="490">
        <v>4</v>
      </c>
      <c r="E43" s="490"/>
      <c r="F43" s="472">
        <v>4</v>
      </c>
      <c r="G43" s="472"/>
      <c r="H43" s="485">
        <v>4</v>
      </c>
      <c r="I43" s="485"/>
      <c r="J43" s="489">
        <f t="shared" si="12"/>
        <v>2</v>
      </c>
      <c r="K43" s="489"/>
      <c r="L43" s="481">
        <v>2</v>
      </c>
      <c r="M43" s="481"/>
      <c r="N43" s="480"/>
      <c r="O43" s="480"/>
      <c r="P43" s="483">
        <f t="shared" si="13"/>
        <v>2</v>
      </c>
      <c r="Q43" s="483"/>
      <c r="R43" s="487">
        <v>2</v>
      </c>
      <c r="S43" s="488"/>
      <c r="T43" s="491"/>
      <c r="U43" s="492"/>
      <c r="V43" s="486">
        <f t="shared" si="14"/>
        <v>10</v>
      </c>
      <c r="W43" s="486"/>
      <c r="X43" s="473">
        <f t="shared" si="15"/>
        <v>10</v>
      </c>
      <c r="Y43" s="473"/>
      <c r="Z43" s="469">
        <f ca="1">SUMIF(CBGV!$H$4:$O$67,"Sinh - CN",CBGV!$O$4:$O$67)</f>
        <v>20</v>
      </c>
      <c r="AA43" s="469"/>
      <c r="AB43" s="469">
        <f ca="1">SUMIF(CBGV!$H$4:$O$67,"Sinh - CN",CBGV!$O$4:$O$67)</f>
        <v>20</v>
      </c>
      <c r="AC43" s="469"/>
      <c r="AD43" s="477">
        <v>2</v>
      </c>
      <c r="AE43" s="477"/>
      <c r="AF43" s="475">
        <f t="shared" si="21"/>
        <v>2</v>
      </c>
      <c r="AG43" s="475"/>
      <c r="AH43" s="477">
        <v>2</v>
      </c>
      <c r="AI43" s="477"/>
      <c r="AJ43" s="478">
        <f t="shared" ref="AJ43:AJ49" si="22">AH43*1</f>
        <v>2</v>
      </c>
      <c r="AK43" s="479"/>
      <c r="AL43" s="468">
        <f>N36+S36</f>
        <v>36</v>
      </c>
      <c r="AM43" s="468"/>
      <c r="AN43" s="478">
        <f>AG36+AL36</f>
        <v>30</v>
      </c>
      <c r="AO43" s="479"/>
      <c r="AP43" s="469">
        <f>(4.5*10)/35</f>
        <v>1.2857142857142858</v>
      </c>
      <c r="AQ43" s="469"/>
      <c r="AR43" s="469">
        <f>(4.5*8)/35</f>
        <v>1.0285714285714285</v>
      </c>
      <c r="AS43" s="469"/>
      <c r="AT43" s="466"/>
      <c r="AU43" s="467"/>
      <c r="AV43" s="464">
        <f ca="1">V43+Z43+AF43+AL43+AP43</f>
        <v>69.285714285714292</v>
      </c>
      <c r="AW43" s="465"/>
      <c r="AX43" s="514">
        <f ca="1">X43+AB43+AJ43+AN43+AR43</f>
        <v>63.028571428571425</v>
      </c>
      <c r="AY43" s="515"/>
      <c r="AZ43" s="464">
        <f t="shared" ca="1" si="18"/>
        <v>17.321428571428573</v>
      </c>
      <c r="BA43" s="465"/>
      <c r="BB43" s="526">
        <f t="shared" ca="1" si="19"/>
        <v>15.757142857142856</v>
      </c>
      <c r="BC43" s="527"/>
      <c r="BD43" s="528">
        <f t="shared" ca="1" si="20"/>
        <v>16.539285714285715</v>
      </c>
      <c r="BE43" s="529"/>
      <c r="BF43" s="530"/>
      <c r="BG43" s="531"/>
      <c r="BH43" s="532"/>
    </row>
    <row r="44" spans="1:60" ht="11.25" customHeight="1" x14ac:dyDescent="0.2">
      <c r="A44" s="274">
        <v>5</v>
      </c>
      <c r="B44" s="484" t="s">
        <v>112</v>
      </c>
      <c r="C44" s="484"/>
      <c r="D44" s="490">
        <v>7</v>
      </c>
      <c r="E44" s="490"/>
      <c r="F44" s="472">
        <v>6</v>
      </c>
      <c r="G44" s="472"/>
      <c r="H44" s="485">
        <v>6</v>
      </c>
      <c r="I44" s="485"/>
      <c r="J44" s="489">
        <f t="shared" si="12"/>
        <v>0</v>
      </c>
      <c r="K44" s="489"/>
      <c r="L44" s="481"/>
      <c r="M44" s="481"/>
      <c r="N44" s="480"/>
      <c r="O44" s="480"/>
      <c r="P44" s="483">
        <f t="shared" si="13"/>
        <v>0</v>
      </c>
      <c r="Q44" s="483"/>
      <c r="R44" s="487"/>
      <c r="S44" s="488"/>
      <c r="T44" s="491"/>
      <c r="U44" s="492"/>
      <c r="V44" s="486">
        <f t="shared" si="14"/>
        <v>0</v>
      </c>
      <c r="W44" s="486"/>
      <c r="X44" s="473">
        <f t="shared" si="15"/>
        <v>0</v>
      </c>
      <c r="Y44" s="473"/>
      <c r="Z44" s="469">
        <f ca="1">SUMIF(CBGV!$H$4:$O$67,"Ngữ văn",CBGV!$O$4:$O$67)</f>
        <v>23.95</v>
      </c>
      <c r="AA44" s="469"/>
      <c r="AB44" s="469">
        <f ca="1">SUMIF(CBGV!$H$4:$O$67,"Ngữ văn",CBGV!$O$4:$O$67)</f>
        <v>23.95</v>
      </c>
      <c r="AC44" s="469"/>
      <c r="AD44" s="477"/>
      <c r="AE44" s="477"/>
      <c r="AF44" s="475">
        <f t="shared" si="21"/>
        <v>0</v>
      </c>
      <c r="AG44" s="475"/>
      <c r="AH44" s="477"/>
      <c r="AI44" s="477"/>
      <c r="AJ44" s="478">
        <f t="shared" si="22"/>
        <v>0</v>
      </c>
      <c r="AK44" s="479"/>
      <c r="AL44" s="468">
        <f>D36</f>
        <v>93</v>
      </c>
      <c r="AM44" s="468"/>
      <c r="AN44" s="478">
        <f>W36</f>
        <v>93</v>
      </c>
      <c r="AO44" s="479"/>
      <c r="AP44" s="469">
        <f>(9*10)/35</f>
        <v>2.5714285714285716</v>
      </c>
      <c r="AQ44" s="469"/>
      <c r="AR44" s="469">
        <f>(9*8)/35</f>
        <v>2.0571428571428569</v>
      </c>
      <c r="AS44" s="469"/>
      <c r="AT44" s="466"/>
      <c r="AU44" s="467"/>
      <c r="AV44" s="464">
        <f t="shared" ref="AV44:AV47" ca="1" si="23">V44+Z44+AF44+AL44+AP44</f>
        <v>119.52142857142857</v>
      </c>
      <c r="AW44" s="465"/>
      <c r="AX44" s="514">
        <f t="shared" ref="AX44:AX47" ca="1" si="24">X44+AB44+AJ44+AN44+AR44</f>
        <v>119.00714285714287</v>
      </c>
      <c r="AY44" s="515"/>
      <c r="AZ44" s="464">
        <f t="shared" ca="1" si="18"/>
        <v>19.920238095238094</v>
      </c>
      <c r="BA44" s="465"/>
      <c r="BB44" s="526">
        <f t="shared" ca="1" si="19"/>
        <v>19.834523809523812</v>
      </c>
      <c r="BC44" s="527"/>
      <c r="BD44" s="528">
        <f t="shared" ca="1" si="20"/>
        <v>17.037755102040816</v>
      </c>
      <c r="BE44" s="529"/>
      <c r="BF44" s="530"/>
      <c r="BG44" s="531"/>
      <c r="BH44" s="532"/>
    </row>
    <row r="45" spans="1:60" x14ac:dyDescent="0.2">
      <c r="A45" s="274">
        <v>6</v>
      </c>
      <c r="B45" s="484" t="s">
        <v>324</v>
      </c>
      <c r="C45" s="484"/>
      <c r="D45" s="468">
        <v>3.5</v>
      </c>
      <c r="E45" s="468"/>
      <c r="F45" s="472">
        <v>3</v>
      </c>
      <c r="G45" s="472"/>
      <c r="H45" s="485">
        <v>3</v>
      </c>
      <c r="I45" s="485"/>
      <c r="J45" s="489">
        <f t="shared" si="12"/>
        <v>0</v>
      </c>
      <c r="K45" s="489"/>
      <c r="L45" s="481"/>
      <c r="M45" s="481"/>
      <c r="N45" s="480"/>
      <c r="O45" s="480"/>
      <c r="P45" s="483">
        <f t="shared" si="13"/>
        <v>0</v>
      </c>
      <c r="Q45" s="483"/>
      <c r="R45" s="487"/>
      <c r="S45" s="488"/>
      <c r="T45" s="491"/>
      <c r="U45" s="492"/>
      <c r="V45" s="486">
        <f t="shared" si="14"/>
        <v>0</v>
      </c>
      <c r="W45" s="486"/>
      <c r="X45" s="473">
        <f t="shared" si="15"/>
        <v>0</v>
      </c>
      <c r="Y45" s="473"/>
      <c r="Z45" s="469">
        <f ca="1">SUMIF(CBGV!$H$4:$O$67,"Sử",CBGV!$O$4:$O$67)</f>
        <v>3</v>
      </c>
      <c r="AA45" s="469"/>
      <c r="AB45" s="469">
        <f ca="1">SUMIF(CBGV!$H$4:$O$67,"Sử",CBGV!$O$4:$O$67)</f>
        <v>3</v>
      </c>
      <c r="AC45" s="469"/>
      <c r="AD45" s="477"/>
      <c r="AE45" s="477"/>
      <c r="AF45" s="475">
        <f t="shared" si="21"/>
        <v>0</v>
      </c>
      <c r="AG45" s="475"/>
      <c r="AH45" s="477"/>
      <c r="AI45" s="477"/>
      <c r="AJ45" s="478">
        <f t="shared" si="22"/>
        <v>0</v>
      </c>
      <c r="AK45" s="479"/>
      <c r="AL45" s="468">
        <f>I36</f>
        <v>48</v>
      </c>
      <c r="AM45" s="468"/>
      <c r="AN45" s="478">
        <f>AB36+(AC36/2)</f>
        <v>61</v>
      </c>
      <c r="AO45" s="479"/>
      <c r="AP45" s="469">
        <f>(9*10)/35</f>
        <v>2.5714285714285716</v>
      </c>
      <c r="AQ45" s="469"/>
      <c r="AR45" s="469">
        <f>(9*8)/35</f>
        <v>2.0571428571428569</v>
      </c>
      <c r="AS45" s="469"/>
      <c r="AT45" s="466"/>
      <c r="AU45" s="467"/>
      <c r="AV45" s="464">
        <f t="shared" ca="1" si="23"/>
        <v>53.571428571428569</v>
      </c>
      <c r="AW45" s="465"/>
      <c r="AX45" s="514">
        <f t="shared" ca="1" si="24"/>
        <v>66.05714285714285</v>
      </c>
      <c r="AY45" s="515"/>
      <c r="AZ45" s="464">
        <f t="shared" ca="1" si="18"/>
        <v>17.857142857142858</v>
      </c>
      <c r="BA45" s="465"/>
      <c r="BB45" s="526">
        <f t="shared" ca="1" si="19"/>
        <v>22.019047619047615</v>
      </c>
      <c r="BC45" s="527"/>
      <c r="BD45" s="528">
        <f t="shared" ca="1" si="20"/>
        <v>17.089795918367347</v>
      </c>
      <c r="BE45" s="529"/>
      <c r="BF45" s="530"/>
      <c r="BG45" s="531"/>
      <c r="BH45" s="532"/>
    </row>
    <row r="46" spans="1:60" ht="10.5" customHeight="1" x14ac:dyDescent="0.2">
      <c r="A46" s="274">
        <v>7</v>
      </c>
      <c r="B46" s="484" t="s">
        <v>355</v>
      </c>
      <c r="C46" s="484"/>
      <c r="D46" s="468">
        <v>1.5</v>
      </c>
      <c r="E46" s="468"/>
      <c r="F46" s="472">
        <v>1</v>
      </c>
      <c r="G46" s="472"/>
      <c r="H46" s="485">
        <v>1</v>
      </c>
      <c r="I46" s="485"/>
      <c r="J46" s="489">
        <f t="shared" si="12"/>
        <v>0</v>
      </c>
      <c r="K46" s="489"/>
      <c r="L46" s="481"/>
      <c r="M46" s="481"/>
      <c r="N46" s="480"/>
      <c r="O46" s="480"/>
      <c r="P46" s="483">
        <f t="shared" si="13"/>
        <v>0</v>
      </c>
      <c r="Q46" s="483"/>
      <c r="R46" s="487"/>
      <c r="S46" s="488"/>
      <c r="T46" s="491"/>
      <c r="U46" s="492"/>
      <c r="V46" s="486">
        <f t="shared" si="14"/>
        <v>0</v>
      </c>
      <c r="W46" s="486"/>
      <c r="X46" s="473">
        <f t="shared" si="15"/>
        <v>0</v>
      </c>
      <c r="Y46" s="473"/>
      <c r="Z46" s="469">
        <f ca="1">SUMIF(CBGV!$H$4:$O$67,"KT&amp;PL",CBGV!$O$4:$O$67)</f>
        <v>1</v>
      </c>
      <c r="AA46" s="469"/>
      <c r="AB46" s="469">
        <v>1</v>
      </c>
      <c r="AC46" s="469"/>
      <c r="AD46" s="477"/>
      <c r="AE46" s="477"/>
      <c r="AF46" s="475">
        <f t="shared" si="21"/>
        <v>0</v>
      </c>
      <c r="AG46" s="475"/>
      <c r="AH46" s="477"/>
      <c r="AI46" s="477"/>
      <c r="AJ46" s="478">
        <f t="shared" si="22"/>
        <v>0</v>
      </c>
      <c r="AK46" s="479"/>
      <c r="AL46" s="468">
        <f>P36</f>
        <v>23</v>
      </c>
      <c r="AM46" s="468"/>
      <c r="AN46" s="478">
        <f>AI36</f>
        <v>23</v>
      </c>
      <c r="AO46" s="479"/>
      <c r="AP46" s="469">
        <f>(3.5*10)/35</f>
        <v>1</v>
      </c>
      <c r="AQ46" s="469"/>
      <c r="AR46" s="469">
        <f>(3.5*8)/35</f>
        <v>0.8</v>
      </c>
      <c r="AS46" s="469"/>
      <c r="AT46" s="466"/>
      <c r="AU46" s="467"/>
      <c r="AV46" s="464">
        <f t="shared" ca="1" si="23"/>
        <v>25</v>
      </c>
      <c r="AW46" s="465"/>
      <c r="AX46" s="514">
        <f t="shared" si="24"/>
        <v>24.8</v>
      </c>
      <c r="AY46" s="515"/>
      <c r="AZ46" s="464">
        <f t="shared" ca="1" si="18"/>
        <v>25</v>
      </c>
      <c r="BA46" s="465"/>
      <c r="BB46" s="526">
        <f t="shared" si="19"/>
        <v>24.8</v>
      </c>
      <c r="BC46" s="527"/>
      <c r="BD46" s="528">
        <f t="shared" ca="1" si="20"/>
        <v>16.599999999999998</v>
      </c>
      <c r="BE46" s="529"/>
      <c r="BF46" s="530"/>
      <c r="BG46" s="531"/>
      <c r="BH46" s="532"/>
    </row>
    <row r="47" spans="1:60" ht="11.25" customHeight="1" x14ac:dyDescent="0.2">
      <c r="A47" s="274">
        <v>8</v>
      </c>
      <c r="B47" s="484" t="s">
        <v>113</v>
      </c>
      <c r="C47" s="484"/>
      <c r="D47" s="490">
        <v>4</v>
      </c>
      <c r="E47" s="490"/>
      <c r="F47" s="472">
        <v>4</v>
      </c>
      <c r="G47" s="472"/>
      <c r="H47" s="485">
        <v>4</v>
      </c>
      <c r="I47" s="485"/>
      <c r="J47" s="489">
        <f t="shared" si="12"/>
        <v>3</v>
      </c>
      <c r="K47" s="489"/>
      <c r="L47" s="481">
        <v>1</v>
      </c>
      <c r="M47" s="481"/>
      <c r="N47" s="480">
        <v>2</v>
      </c>
      <c r="O47" s="480"/>
      <c r="P47" s="483">
        <f t="shared" si="13"/>
        <v>3</v>
      </c>
      <c r="Q47" s="483"/>
      <c r="R47" s="487">
        <v>1</v>
      </c>
      <c r="S47" s="488"/>
      <c r="T47" s="491">
        <v>2</v>
      </c>
      <c r="U47" s="492"/>
      <c r="V47" s="486">
        <f t="shared" si="14"/>
        <v>14.5</v>
      </c>
      <c r="W47" s="486"/>
      <c r="X47" s="473">
        <f t="shared" si="15"/>
        <v>14.5</v>
      </c>
      <c r="Y47" s="473"/>
      <c r="Z47" s="469">
        <f ca="1">SUMIF(CBGV!$H$4:$O$67,"Địa lí",CBGV!$O$4:$O$67)</f>
        <v>4</v>
      </c>
      <c r="AA47" s="469"/>
      <c r="AB47" s="469">
        <f ca="1">SUMIF(CBGV!$H$4:$O$67,"Địa lí",CBGV!$O$4:$O$67)</f>
        <v>4</v>
      </c>
      <c r="AC47" s="469"/>
      <c r="AD47" s="477">
        <v>1</v>
      </c>
      <c r="AE47" s="477"/>
      <c r="AF47" s="475">
        <f t="shared" si="21"/>
        <v>1</v>
      </c>
      <c r="AG47" s="475"/>
      <c r="AH47" s="477">
        <v>1</v>
      </c>
      <c r="AI47" s="477"/>
      <c r="AJ47" s="478">
        <f t="shared" si="22"/>
        <v>1</v>
      </c>
      <c r="AK47" s="479"/>
      <c r="AL47" s="468">
        <f>O36</f>
        <v>42</v>
      </c>
      <c r="AM47" s="468"/>
      <c r="AN47" s="478">
        <f>AH36</f>
        <v>45</v>
      </c>
      <c r="AO47" s="479"/>
      <c r="AP47" s="469">
        <f>(9*10)/35</f>
        <v>2.5714285714285716</v>
      </c>
      <c r="AQ47" s="469"/>
      <c r="AR47" s="469">
        <f>(9*8)/35</f>
        <v>2.0571428571428569</v>
      </c>
      <c r="AS47" s="469"/>
      <c r="AT47" s="466"/>
      <c r="AU47" s="467"/>
      <c r="AV47" s="464">
        <f t="shared" ca="1" si="23"/>
        <v>64.071428571428569</v>
      </c>
      <c r="AW47" s="465"/>
      <c r="AX47" s="514">
        <f t="shared" ca="1" si="24"/>
        <v>66.55714285714285</v>
      </c>
      <c r="AY47" s="515"/>
      <c r="AZ47" s="464">
        <f t="shared" ca="1" si="18"/>
        <v>16.017857142857142</v>
      </c>
      <c r="BA47" s="465"/>
      <c r="BB47" s="526">
        <f t="shared" ca="1" si="19"/>
        <v>16.639285714285712</v>
      </c>
      <c r="BC47" s="527"/>
      <c r="BD47" s="528">
        <f t="shared" ca="1" si="20"/>
        <v>16.328571428571429</v>
      </c>
      <c r="BE47" s="529"/>
      <c r="BF47" s="530"/>
      <c r="BG47" s="531"/>
      <c r="BH47" s="532"/>
    </row>
    <row r="48" spans="1:60" x14ac:dyDescent="0.2">
      <c r="A48" s="274">
        <v>9</v>
      </c>
      <c r="B48" s="484" t="s">
        <v>114</v>
      </c>
      <c r="C48" s="484"/>
      <c r="D48" s="490">
        <v>6</v>
      </c>
      <c r="E48" s="490"/>
      <c r="F48" s="472">
        <v>6</v>
      </c>
      <c r="G48" s="472"/>
      <c r="H48" s="485">
        <v>6</v>
      </c>
      <c r="I48" s="485"/>
      <c r="J48" s="489">
        <f t="shared" si="12"/>
        <v>3</v>
      </c>
      <c r="K48" s="489"/>
      <c r="L48" s="481"/>
      <c r="M48" s="481"/>
      <c r="N48" s="480">
        <v>3</v>
      </c>
      <c r="O48" s="480"/>
      <c r="P48" s="483">
        <f t="shared" si="13"/>
        <v>3</v>
      </c>
      <c r="Q48" s="483"/>
      <c r="R48" s="487"/>
      <c r="S48" s="488"/>
      <c r="T48" s="491">
        <v>3</v>
      </c>
      <c r="U48" s="492"/>
      <c r="V48" s="486">
        <f t="shared" si="14"/>
        <v>14.25</v>
      </c>
      <c r="W48" s="486"/>
      <c r="X48" s="473">
        <f t="shared" si="15"/>
        <v>14.25</v>
      </c>
      <c r="Y48" s="473"/>
      <c r="Z48" s="469">
        <f ca="1">SUMIF(CBGV!$H$4:$O$67,"Anh văn",CBGV!$O$4:$O$67)</f>
        <v>3</v>
      </c>
      <c r="AA48" s="469"/>
      <c r="AB48" s="469">
        <f ca="1">SUMIF(CBGV!$H$4:$O$67,"Anh văn",CBGV!$O$4:$O$67)</f>
        <v>3</v>
      </c>
      <c r="AC48" s="469"/>
      <c r="AD48" s="477"/>
      <c r="AE48" s="477"/>
      <c r="AF48" s="475">
        <f t="shared" si="21"/>
        <v>0</v>
      </c>
      <c r="AG48" s="475"/>
      <c r="AH48" s="477"/>
      <c r="AI48" s="477"/>
      <c r="AJ48" s="478">
        <f t="shared" si="22"/>
        <v>0</v>
      </c>
      <c r="AK48" s="479"/>
      <c r="AL48" s="468">
        <f>F36</f>
        <v>81</v>
      </c>
      <c r="AM48" s="468"/>
      <c r="AN48" s="478">
        <f>Y36</f>
        <v>87</v>
      </c>
      <c r="AO48" s="479"/>
      <c r="AP48" s="498"/>
      <c r="AQ48" s="498"/>
      <c r="AR48" s="470"/>
      <c r="AS48" s="470"/>
      <c r="AT48" s="466"/>
      <c r="AU48" s="467"/>
      <c r="AV48" s="464">
        <f t="shared" ca="1" si="16"/>
        <v>98.25</v>
      </c>
      <c r="AW48" s="465"/>
      <c r="AX48" s="514">
        <f t="shared" ca="1" si="17"/>
        <v>104.25</v>
      </c>
      <c r="AY48" s="515"/>
      <c r="AZ48" s="464">
        <f t="shared" ca="1" si="18"/>
        <v>16.375</v>
      </c>
      <c r="BA48" s="465"/>
      <c r="BB48" s="526">
        <f t="shared" ca="1" si="19"/>
        <v>17.375</v>
      </c>
      <c r="BC48" s="527"/>
      <c r="BD48" s="528">
        <f t="shared" ca="1" si="20"/>
        <v>16.875</v>
      </c>
      <c r="BE48" s="529"/>
      <c r="BF48" s="530"/>
      <c r="BG48" s="531"/>
      <c r="BH48" s="532"/>
    </row>
    <row r="49" spans="1:60" x14ac:dyDescent="0.2">
      <c r="A49" s="274">
        <v>10</v>
      </c>
      <c r="B49" s="484" t="s">
        <v>4</v>
      </c>
      <c r="C49" s="484"/>
      <c r="D49" s="468">
        <v>6</v>
      </c>
      <c r="E49" s="468"/>
      <c r="F49" s="472">
        <v>5</v>
      </c>
      <c r="G49" s="472"/>
      <c r="H49" s="485">
        <v>5</v>
      </c>
      <c r="I49" s="485"/>
      <c r="J49" s="489">
        <f t="shared" si="12"/>
        <v>0</v>
      </c>
      <c r="K49" s="489"/>
      <c r="L49" s="481"/>
      <c r="M49" s="481"/>
      <c r="N49" s="480"/>
      <c r="O49" s="480"/>
      <c r="P49" s="483">
        <f t="shared" si="13"/>
        <v>0</v>
      </c>
      <c r="Q49" s="483"/>
      <c r="R49" s="487"/>
      <c r="S49" s="488"/>
      <c r="T49" s="491"/>
      <c r="U49" s="492"/>
      <c r="V49" s="486">
        <f t="shared" si="14"/>
        <v>0</v>
      </c>
      <c r="W49" s="486"/>
      <c r="X49" s="473">
        <f t="shared" si="15"/>
        <v>0</v>
      </c>
      <c r="Y49" s="473"/>
      <c r="Z49" s="469">
        <f ca="1">SUMIF(CBGV!$H$4:$O$67,"TD-QP",CBGV!$O$4:$O$67)</f>
        <v>22.85</v>
      </c>
      <c r="AA49" s="469"/>
      <c r="AB49" s="469">
        <f ca="1">SUMIF(CBGV!$H$4:$O$67,"TD-QP",CBGV!$O$4:$O$67)</f>
        <v>22.85</v>
      </c>
      <c r="AC49" s="469"/>
      <c r="AD49" s="477"/>
      <c r="AE49" s="477"/>
      <c r="AF49" s="475">
        <f t="shared" si="21"/>
        <v>0</v>
      </c>
      <c r="AG49" s="475"/>
      <c r="AH49" s="477"/>
      <c r="AI49" s="477"/>
      <c r="AJ49" s="478">
        <f t="shared" si="22"/>
        <v>0</v>
      </c>
      <c r="AK49" s="479"/>
      <c r="AL49" s="468">
        <f>G36+H36</f>
        <v>81</v>
      </c>
      <c r="AM49" s="468"/>
      <c r="AN49" s="478">
        <f>Z36+AA36</f>
        <v>81</v>
      </c>
      <c r="AO49" s="479"/>
      <c r="AP49" s="498"/>
      <c r="AQ49" s="498"/>
      <c r="AR49" s="470"/>
      <c r="AS49" s="470"/>
      <c r="AT49" s="466"/>
      <c r="AU49" s="467"/>
      <c r="AV49" s="464">
        <f t="shared" ca="1" si="16"/>
        <v>103.85</v>
      </c>
      <c r="AW49" s="465"/>
      <c r="AX49" s="514">
        <f t="shared" ca="1" si="17"/>
        <v>103.85</v>
      </c>
      <c r="AY49" s="515"/>
      <c r="AZ49" s="464">
        <f t="shared" ca="1" si="18"/>
        <v>20.77</v>
      </c>
      <c r="BA49" s="465"/>
      <c r="BB49" s="526">
        <f t="shared" ca="1" si="19"/>
        <v>20.77</v>
      </c>
      <c r="BC49" s="527"/>
      <c r="BD49" s="528">
        <f t="shared" ca="1" si="20"/>
        <v>17.308333333333334</v>
      </c>
      <c r="BE49" s="529"/>
      <c r="BF49" s="530"/>
      <c r="BG49" s="531"/>
      <c r="BH49" s="532"/>
    </row>
    <row r="50" spans="1:60" x14ac:dyDescent="0.2">
      <c r="A50" s="495" t="s">
        <v>364</v>
      </c>
      <c r="B50" s="496"/>
      <c r="C50" s="497"/>
      <c r="D50" s="494">
        <f>SUM(D40:E49)</f>
        <v>58</v>
      </c>
      <c r="E50" s="494"/>
      <c r="F50" s="494">
        <f>SUM(F40:G49)</f>
        <v>55</v>
      </c>
      <c r="G50" s="494"/>
      <c r="H50" s="494">
        <f>SUM(H40:I49)</f>
        <v>55</v>
      </c>
      <c r="I50" s="494"/>
      <c r="J50" s="494">
        <f>SUM(J40:K49)</f>
        <v>27</v>
      </c>
      <c r="K50" s="494"/>
      <c r="L50" s="494">
        <f>SUM(L40:M49)</f>
        <v>18</v>
      </c>
      <c r="M50" s="494"/>
      <c r="N50" s="494">
        <f>SUM(N40:O49)</f>
        <v>9</v>
      </c>
      <c r="O50" s="494"/>
      <c r="P50" s="494">
        <f>SUM(P40:Q49)</f>
        <v>27</v>
      </c>
      <c r="Q50" s="494"/>
      <c r="R50" s="494">
        <f>SUM(R40:S49)</f>
        <v>18</v>
      </c>
      <c r="S50" s="494"/>
      <c r="T50" s="494">
        <f>SUM(T40:U49)</f>
        <v>9</v>
      </c>
      <c r="U50" s="494"/>
      <c r="V50" s="494">
        <f>SUM(V40:W49)</f>
        <v>132.75</v>
      </c>
      <c r="W50" s="494"/>
      <c r="X50" s="494">
        <f>SUM(X40:Y49)</f>
        <v>132.75</v>
      </c>
      <c r="Y50" s="494"/>
      <c r="Z50" s="494">
        <f ca="1">SUM(Z40:AA49)</f>
        <v>115.80000000000001</v>
      </c>
      <c r="AA50" s="494"/>
      <c r="AB50" s="494">
        <f ca="1">SUM(AB40:AC49)</f>
        <v>115.80000000000001</v>
      </c>
      <c r="AC50" s="494"/>
      <c r="AD50" s="494">
        <f>SUM(AD40:AE49)</f>
        <v>18</v>
      </c>
      <c r="AE50" s="494"/>
      <c r="AF50" s="494">
        <f>SUM(AF40:AG49)</f>
        <v>18</v>
      </c>
      <c r="AG50" s="494"/>
      <c r="AH50" s="494">
        <f>SUM(AH40:AI49)</f>
        <v>18</v>
      </c>
      <c r="AI50" s="494"/>
      <c r="AJ50" s="494">
        <f>SUM(AJ40:AK49)</f>
        <v>18</v>
      </c>
      <c r="AK50" s="494"/>
      <c r="AL50" s="494">
        <f>SUM(AL40:AM49)</f>
        <v>694</v>
      </c>
      <c r="AM50" s="494"/>
      <c r="AN50" s="494">
        <f>SUM(AN40:AO49)</f>
        <v>710</v>
      </c>
      <c r="AO50" s="494"/>
      <c r="AP50" s="499">
        <f>SUM(AP40:AQ49)</f>
        <v>10</v>
      </c>
      <c r="AQ50" s="499"/>
      <c r="AR50" s="493">
        <f>SUM(AR40:AS49)</f>
        <v>7.9999999999999991</v>
      </c>
      <c r="AS50" s="494"/>
      <c r="AT50" s="493">
        <f>SUM(AT40:AU49)</f>
        <v>0</v>
      </c>
      <c r="AU50" s="494"/>
      <c r="AV50" s="493">
        <f t="shared" ref="AV50" ca="1" si="25">SUM(AV40:AW49)</f>
        <v>970.55</v>
      </c>
      <c r="AW50" s="494"/>
      <c r="AX50" s="493">
        <f t="shared" ref="AX50" ca="1" si="26">SUM(AX40:AY49)</f>
        <v>984.54999999999984</v>
      </c>
      <c r="AY50" s="494"/>
      <c r="AZ50" s="493">
        <f t="shared" ref="AZ50" ca="1" si="27">SUM(AZ40:BA49)</f>
        <v>183.8152380952381</v>
      </c>
      <c r="BA50" s="494"/>
      <c r="BB50" s="493">
        <f t="shared" ref="BB50" ca="1" si="28">SUM(BB40:BC49)</f>
        <v>187.74857142857144</v>
      </c>
      <c r="BC50" s="494"/>
      <c r="BD50" s="493">
        <f t="shared" ref="BD50" ca="1" si="29">SUM(BD40:BE49)</f>
        <v>168.33231292517007</v>
      </c>
      <c r="BE50" s="494"/>
      <c r="BF50" s="530"/>
      <c r="BG50" s="531"/>
      <c r="BH50" s="532"/>
    </row>
  </sheetData>
  <mergeCells count="372">
    <mergeCell ref="AZ42:BA42"/>
    <mergeCell ref="BB42:BC42"/>
    <mergeCell ref="BD42:BE42"/>
    <mergeCell ref="BF42:BH42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50:BA50"/>
    <mergeCell ref="BB50:BC50"/>
    <mergeCell ref="BD50:BE50"/>
    <mergeCell ref="BF50:BH50"/>
    <mergeCell ref="AZ45:BA45"/>
    <mergeCell ref="BB45:BC45"/>
    <mergeCell ref="BD45:BE45"/>
    <mergeCell ref="BF45:BH45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AZ49:BA49"/>
    <mergeCell ref="BB49:BC49"/>
    <mergeCell ref="BD49:BE49"/>
    <mergeCell ref="BF49:BH49"/>
    <mergeCell ref="A1:U1"/>
    <mergeCell ref="A3:BH3"/>
    <mergeCell ref="AZ39:BA39"/>
    <mergeCell ref="AZ38:BE38"/>
    <mergeCell ref="AZ40:BA40"/>
    <mergeCell ref="BB40:BC40"/>
    <mergeCell ref="BD40:BE40"/>
    <mergeCell ref="BF40:BH40"/>
    <mergeCell ref="AZ41:BA41"/>
    <mergeCell ref="BB41:BC41"/>
    <mergeCell ref="BD41:BE41"/>
    <mergeCell ref="BF41:BH41"/>
    <mergeCell ref="BD39:BE39"/>
    <mergeCell ref="BB39:BC39"/>
    <mergeCell ref="AV38:AY38"/>
    <mergeCell ref="AX39:AY39"/>
    <mergeCell ref="AP38:AU38"/>
    <mergeCell ref="BF38:BH39"/>
    <mergeCell ref="AP39:AQ39"/>
    <mergeCell ref="AR39:AS39"/>
    <mergeCell ref="AV39:AW39"/>
    <mergeCell ref="AT39:AU39"/>
    <mergeCell ref="C5:C6"/>
    <mergeCell ref="B5:B6"/>
    <mergeCell ref="L42:M42"/>
    <mergeCell ref="L41:M41"/>
    <mergeCell ref="N39:O39"/>
    <mergeCell ref="V40:W40"/>
    <mergeCell ref="V39:W39"/>
    <mergeCell ref="AL43:AM43"/>
    <mergeCell ref="AX50:AY50"/>
    <mergeCell ref="V1:BH2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X40:AY40"/>
    <mergeCell ref="A37:BH37"/>
    <mergeCell ref="A2:U2"/>
    <mergeCell ref="AF39:AG39"/>
    <mergeCell ref="AD39:AE39"/>
    <mergeCell ref="AF40:AG40"/>
    <mergeCell ref="AF41:AG41"/>
    <mergeCell ref="R41:S41"/>
    <mergeCell ref="T41:U41"/>
    <mergeCell ref="R42:S42"/>
    <mergeCell ref="V38:Y38"/>
    <mergeCell ref="Z38:AC38"/>
    <mergeCell ref="AB40:AC40"/>
    <mergeCell ref="AB39:AC39"/>
    <mergeCell ref="T40:U40"/>
    <mergeCell ref="V41:W41"/>
    <mergeCell ref="X42:Y42"/>
    <mergeCell ref="D42:E42"/>
    <mergeCell ref="B38:C39"/>
    <mergeCell ref="BH5:BH6"/>
    <mergeCell ref="W5:AO5"/>
    <mergeCell ref="D5:V5"/>
    <mergeCell ref="AN42:AO42"/>
    <mergeCell ref="AP42:AQ42"/>
    <mergeCell ref="AP41:AQ41"/>
    <mergeCell ref="AJ39:AK39"/>
    <mergeCell ref="J40:K40"/>
    <mergeCell ref="J39:K39"/>
    <mergeCell ref="D39:E39"/>
    <mergeCell ref="D40:E40"/>
    <mergeCell ref="D41:E41"/>
    <mergeCell ref="AP40:AQ40"/>
    <mergeCell ref="AP5:BG5"/>
    <mergeCell ref="P38:U38"/>
    <mergeCell ref="P39:Q39"/>
    <mergeCell ref="R39:S39"/>
    <mergeCell ref="T39:U39"/>
    <mergeCell ref="P40:Q40"/>
    <mergeCell ref="R40:S40"/>
    <mergeCell ref="P42:Q42"/>
    <mergeCell ref="AB41:AC41"/>
    <mergeCell ref="AP49:AQ49"/>
    <mergeCell ref="AP47:AQ47"/>
    <mergeCell ref="AJ50:AK50"/>
    <mergeCell ref="AJ47:AK47"/>
    <mergeCell ref="AH39:AI39"/>
    <mergeCell ref="L50:M50"/>
    <mergeCell ref="N50:O50"/>
    <mergeCell ref="P50:Q50"/>
    <mergeCell ref="R50:S50"/>
    <mergeCell ref="AH41:AI41"/>
    <mergeCell ref="AF44:AG44"/>
    <mergeCell ref="AH44:AI44"/>
    <mergeCell ref="AB49:AC49"/>
    <mergeCell ref="AB48:AC48"/>
    <mergeCell ref="AB47:AC47"/>
    <mergeCell ref="Z43:AA43"/>
    <mergeCell ref="Z42:AA42"/>
    <mergeCell ref="Z41:AA41"/>
    <mergeCell ref="Z40:AA40"/>
    <mergeCell ref="AJ41:AK41"/>
    <mergeCell ref="AH42:AI42"/>
    <mergeCell ref="AP48:AQ48"/>
    <mergeCell ref="AP50:AQ50"/>
    <mergeCell ref="L49:M49"/>
    <mergeCell ref="A50:C50"/>
    <mergeCell ref="AL50:AM50"/>
    <mergeCell ref="J50:K50"/>
    <mergeCell ref="AJ42:AK42"/>
    <mergeCell ref="L47:M47"/>
    <mergeCell ref="L46:M46"/>
    <mergeCell ref="L45:M45"/>
    <mergeCell ref="L44:M44"/>
    <mergeCell ref="N46:O46"/>
    <mergeCell ref="N45:O45"/>
    <mergeCell ref="AD48:AE48"/>
    <mergeCell ref="AL48:AM48"/>
    <mergeCell ref="AF48:AG48"/>
    <mergeCell ref="AH50:AI50"/>
    <mergeCell ref="AH49:AI49"/>
    <mergeCell ref="AJ49:AK49"/>
    <mergeCell ref="AB44:AC44"/>
    <mergeCell ref="Z46:AA46"/>
    <mergeCell ref="Z45:AA45"/>
    <mergeCell ref="Z44:AA44"/>
    <mergeCell ref="AB45:AC45"/>
    <mergeCell ref="AD50:AE50"/>
    <mergeCell ref="D50:E50"/>
    <mergeCell ref="F50:G50"/>
    <mergeCell ref="AT50:AU50"/>
    <mergeCell ref="AR40:AS40"/>
    <mergeCell ref="AR50:AS50"/>
    <mergeCell ref="AR49:AS49"/>
    <mergeCell ref="AR48:AS48"/>
    <mergeCell ref="AR47:AS47"/>
    <mergeCell ref="AT48:AU48"/>
    <mergeCell ref="AV48:AW48"/>
    <mergeCell ref="AV49:AW49"/>
    <mergeCell ref="AT49:AU49"/>
    <mergeCell ref="AT47:AU47"/>
    <mergeCell ref="AV47:AW47"/>
    <mergeCell ref="AV46:AW46"/>
    <mergeCell ref="AT46:AU46"/>
    <mergeCell ref="AV45:AW45"/>
    <mergeCell ref="AT45:AU45"/>
    <mergeCell ref="AV40:AW40"/>
    <mergeCell ref="AT40:AU40"/>
    <mergeCell ref="AR46:AS46"/>
    <mergeCell ref="AR43:AS43"/>
    <mergeCell ref="AR41:AS41"/>
    <mergeCell ref="AR45:AS45"/>
    <mergeCell ref="AR44:AS44"/>
    <mergeCell ref="AV41:AW41"/>
    <mergeCell ref="AT41:AU41"/>
    <mergeCell ref="AT44:AU44"/>
    <mergeCell ref="H50:I50"/>
    <mergeCell ref="H49:I49"/>
    <mergeCell ref="H48:I48"/>
    <mergeCell ref="H47:I47"/>
    <mergeCell ref="F49:G49"/>
    <mergeCell ref="F48:G48"/>
    <mergeCell ref="F47:G47"/>
    <mergeCell ref="AH48:AI48"/>
    <mergeCell ref="AJ48:AK48"/>
    <mergeCell ref="AF50:AG50"/>
    <mergeCell ref="AN50:AO50"/>
    <mergeCell ref="AB43:AC43"/>
    <mergeCell ref="AB42:AC42"/>
    <mergeCell ref="AL45:AM45"/>
    <mergeCell ref="AJ45:AK45"/>
    <mergeCell ref="V42:W42"/>
    <mergeCell ref="T42:U42"/>
    <mergeCell ref="AN46:AO46"/>
    <mergeCell ref="AF45:AG45"/>
    <mergeCell ref="AH45:AI45"/>
    <mergeCell ref="AL44:AM44"/>
    <mergeCell ref="AJ44:AK44"/>
    <mergeCell ref="AV50:AW50"/>
    <mergeCell ref="D48:E48"/>
    <mergeCell ref="D47:E47"/>
    <mergeCell ref="L48:M48"/>
    <mergeCell ref="T50:U50"/>
    <mergeCell ref="V50:W50"/>
    <mergeCell ref="X50:Y50"/>
    <mergeCell ref="Z50:AA50"/>
    <mergeCell ref="AB50:AC50"/>
    <mergeCell ref="N49:O49"/>
    <mergeCell ref="N48:O48"/>
    <mergeCell ref="T47:U47"/>
    <mergeCell ref="P47:Q47"/>
    <mergeCell ref="R48:S48"/>
    <mergeCell ref="J49:K49"/>
    <mergeCell ref="J48:K48"/>
    <mergeCell ref="J47:K47"/>
    <mergeCell ref="Z47:AA47"/>
    <mergeCell ref="T49:U49"/>
    <mergeCell ref="AN47:AO47"/>
    <mergeCell ref="AN48:AO48"/>
    <mergeCell ref="AN49:AO49"/>
    <mergeCell ref="AL47:AM47"/>
    <mergeCell ref="AH47:AI47"/>
    <mergeCell ref="AL49:AM49"/>
    <mergeCell ref="AD42:AE42"/>
    <mergeCell ref="AH43:AI43"/>
    <mergeCell ref="AJ43:AK43"/>
    <mergeCell ref="AN44:AO44"/>
    <mergeCell ref="AN43:AO43"/>
    <mergeCell ref="AD46:AE46"/>
    <mergeCell ref="AD45:AE45"/>
    <mergeCell ref="AD44:AE44"/>
    <mergeCell ref="AD43:AE43"/>
    <mergeCell ref="AN45:AO45"/>
    <mergeCell ref="AH46:AI46"/>
    <mergeCell ref="AJ46:AK46"/>
    <mergeCell ref="AF42:AG42"/>
    <mergeCell ref="AF43:AG43"/>
    <mergeCell ref="X45:Y45"/>
    <mergeCell ref="T45:U45"/>
    <mergeCell ref="R44:S44"/>
    <mergeCell ref="T44:U44"/>
    <mergeCell ref="P46:Q46"/>
    <mergeCell ref="J46:K46"/>
    <mergeCell ref="J45:K45"/>
    <mergeCell ref="J44:K44"/>
    <mergeCell ref="J43:K43"/>
    <mergeCell ref="X43:Y43"/>
    <mergeCell ref="P43:Q43"/>
    <mergeCell ref="J41:K41"/>
    <mergeCell ref="N47:O47"/>
    <mergeCell ref="N44:O44"/>
    <mergeCell ref="N43:O43"/>
    <mergeCell ref="N42:O42"/>
    <mergeCell ref="N41:O41"/>
    <mergeCell ref="AF49:AG49"/>
    <mergeCell ref="AD49:AE49"/>
    <mergeCell ref="AF46:AG46"/>
    <mergeCell ref="AB46:AC46"/>
    <mergeCell ref="T46:U46"/>
    <mergeCell ref="X48:Y48"/>
    <mergeCell ref="X49:Y49"/>
    <mergeCell ref="V49:W49"/>
    <mergeCell ref="V48:W48"/>
    <mergeCell ref="T48:U48"/>
    <mergeCell ref="AF47:AG47"/>
    <mergeCell ref="AD47:AE47"/>
    <mergeCell ref="Z49:AA49"/>
    <mergeCell ref="Z48:AA48"/>
    <mergeCell ref="V46:W46"/>
    <mergeCell ref="X46:Y46"/>
    <mergeCell ref="X47:Y47"/>
    <mergeCell ref="X44:Y44"/>
    <mergeCell ref="B42:C42"/>
    <mergeCell ref="B44:C44"/>
    <mergeCell ref="B45:C45"/>
    <mergeCell ref="B43:C43"/>
    <mergeCell ref="B46:C46"/>
    <mergeCell ref="V47:W47"/>
    <mergeCell ref="R49:S49"/>
    <mergeCell ref="R46:S46"/>
    <mergeCell ref="R47:S47"/>
    <mergeCell ref="B47:C47"/>
    <mergeCell ref="J42:K42"/>
    <mergeCell ref="D46:E46"/>
    <mergeCell ref="D45:E45"/>
    <mergeCell ref="D44:E44"/>
    <mergeCell ref="D43:E43"/>
    <mergeCell ref="P45:Q45"/>
    <mergeCell ref="R45:S45"/>
    <mergeCell ref="V45:W45"/>
    <mergeCell ref="V44:W44"/>
    <mergeCell ref="V43:W43"/>
    <mergeCell ref="L43:M43"/>
    <mergeCell ref="R43:S43"/>
    <mergeCell ref="T43:U43"/>
    <mergeCell ref="D49:E49"/>
    <mergeCell ref="F40:G40"/>
    <mergeCell ref="A5:A6"/>
    <mergeCell ref="P48:Q48"/>
    <mergeCell ref="P49:Q49"/>
    <mergeCell ref="P44:Q44"/>
    <mergeCell ref="P41:Q41"/>
    <mergeCell ref="A38:A39"/>
    <mergeCell ref="B41:C41"/>
    <mergeCell ref="H46:I46"/>
    <mergeCell ref="H45:I45"/>
    <mergeCell ref="H44:I44"/>
    <mergeCell ref="H43:I43"/>
    <mergeCell ref="H42:I42"/>
    <mergeCell ref="H41:I41"/>
    <mergeCell ref="H40:I40"/>
    <mergeCell ref="H39:I39"/>
    <mergeCell ref="F44:G44"/>
    <mergeCell ref="F43:G43"/>
    <mergeCell ref="F42:G42"/>
    <mergeCell ref="B49:C49"/>
    <mergeCell ref="F46:G46"/>
    <mergeCell ref="F45:G45"/>
    <mergeCell ref="B48:C48"/>
    <mergeCell ref="B40:C40"/>
    <mergeCell ref="D38:I38"/>
    <mergeCell ref="F41:G41"/>
    <mergeCell ref="X41:Y41"/>
    <mergeCell ref="Z39:AA39"/>
    <mergeCell ref="AL38:AO38"/>
    <mergeCell ref="AL40:AM40"/>
    <mergeCell ref="AL39:AM39"/>
    <mergeCell ref="AN40:AO40"/>
    <mergeCell ref="AN39:AO39"/>
    <mergeCell ref="AD40:AE40"/>
    <mergeCell ref="AD38:AG38"/>
    <mergeCell ref="AH38:AK38"/>
    <mergeCell ref="AH40:AI40"/>
    <mergeCell ref="AJ40:AK40"/>
    <mergeCell ref="N40:O40"/>
    <mergeCell ref="AL41:AM41"/>
    <mergeCell ref="X40:Y40"/>
    <mergeCell ref="X39:Y39"/>
    <mergeCell ref="AN41:AO41"/>
    <mergeCell ref="AD41:AE41"/>
    <mergeCell ref="J38:O38"/>
    <mergeCell ref="L40:M40"/>
    <mergeCell ref="L39:M39"/>
    <mergeCell ref="F39:G39"/>
    <mergeCell ref="AV44:AW44"/>
    <mergeCell ref="AV43:AW43"/>
    <mergeCell ref="AT43:AU43"/>
    <mergeCell ref="AT42:AU42"/>
    <mergeCell ref="AV42:AW42"/>
    <mergeCell ref="AL46:AM46"/>
    <mergeCell ref="AL42:AM42"/>
    <mergeCell ref="AP44:AQ44"/>
    <mergeCell ref="AP45:AQ45"/>
    <mergeCell ref="AP43:AQ43"/>
    <mergeCell ref="AP46:AQ46"/>
    <mergeCell ref="AR42:AS42"/>
  </mergeCells>
  <phoneticPr fontId="17" type="noConversion"/>
  <printOptions horizontalCentered="1"/>
  <pageMargins left="0.19685039370078741" right="0.19685039370078741" top="0.23622047244094491" bottom="0.11811023622047245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B184"/>
  <sheetViews>
    <sheetView topLeftCell="K1" zoomScale="115" zoomScaleNormal="115" zoomScaleSheetLayoutView="100" workbookViewId="0">
      <pane xSplit="3" ySplit="3" topLeftCell="N88" activePane="bottomRight" state="frozen"/>
      <selection activeCell="I25" sqref="I25:L28"/>
      <selection pane="topRight" activeCell="I25" sqref="I25:L28"/>
      <selection pane="bottomLeft" activeCell="I25" sqref="I25:L28"/>
      <selection pane="bottomRight" activeCell="R94" sqref="R94"/>
    </sheetView>
  </sheetViews>
  <sheetFormatPr defaultRowHeight="15.75" x14ac:dyDescent="0.25"/>
  <cols>
    <col min="1" max="1" width="2.75" hidden="1" customWidth="1"/>
    <col min="2" max="2" width="2.75" style="6" hidden="1" customWidth="1"/>
    <col min="3" max="3" width="2.75" style="7" hidden="1" customWidth="1"/>
    <col min="4" max="4" width="2.75" hidden="1" customWidth="1"/>
    <col min="5" max="5" width="2.75" style="7" hidden="1" customWidth="1"/>
    <col min="6" max="6" width="2.75" hidden="1" customWidth="1"/>
    <col min="7" max="7" width="2.75" style="7" hidden="1" customWidth="1"/>
    <col min="8" max="8" width="2.75" hidden="1" customWidth="1"/>
    <col min="9" max="9" width="2.75" style="7" hidden="1" customWidth="1"/>
    <col min="10" max="10" width="2.75" bestFit="1" customWidth="1"/>
    <col min="11" max="11" width="6.25" style="4" customWidth="1"/>
    <col min="12" max="12" width="5.375" style="4" customWidth="1"/>
    <col min="13" max="13" width="7.875" style="5" customWidth="1"/>
    <col min="14" max="18" width="4.875" style="45" customWidth="1"/>
    <col min="19" max="23" width="4.875" style="4" customWidth="1"/>
    <col min="24" max="27" width="4.625" style="4" customWidth="1"/>
    <col min="28" max="28" width="8.25" style="10" customWidth="1"/>
  </cols>
  <sheetData>
    <row r="1" spans="1:28" ht="18.75" customHeight="1" x14ac:dyDescent="0.25">
      <c r="K1" s="569" t="s">
        <v>377</v>
      </c>
      <c r="L1" s="569"/>
      <c r="M1" s="569"/>
      <c r="N1" s="569"/>
      <c r="O1" s="569"/>
      <c r="P1" s="571" t="s">
        <v>40</v>
      </c>
      <c r="Q1" s="571"/>
      <c r="R1" s="571"/>
      <c r="S1" s="571"/>
      <c r="T1" s="571"/>
      <c r="U1" s="571"/>
      <c r="V1" s="571"/>
      <c r="W1" s="84" t="s">
        <v>184</v>
      </c>
      <c r="X1" s="85">
        <v>1</v>
      </c>
      <c r="Y1" s="86" t="s">
        <v>185</v>
      </c>
      <c r="Z1" s="559" t="s">
        <v>443</v>
      </c>
      <c r="AA1" s="559"/>
      <c r="AB1" s="68"/>
    </row>
    <row r="2" spans="1:28" s="4" customFormat="1" ht="22.5" customHeight="1" thickBot="1" x14ac:dyDescent="0.25">
      <c r="B2" s="38"/>
      <c r="C2" s="39"/>
      <c r="E2" s="39"/>
      <c r="G2" s="39"/>
      <c r="I2" s="39"/>
      <c r="K2" s="570"/>
      <c r="L2" s="570"/>
      <c r="M2" s="570"/>
      <c r="N2" s="570"/>
      <c r="O2" s="570"/>
      <c r="P2" s="150"/>
      <c r="Q2" s="557" t="s">
        <v>235</v>
      </c>
      <c r="R2" s="557"/>
      <c r="S2" s="87" t="s">
        <v>442</v>
      </c>
      <c r="T2" s="557" t="s">
        <v>205</v>
      </c>
      <c r="U2" s="557"/>
      <c r="V2" s="558" t="s">
        <v>444</v>
      </c>
      <c r="W2" s="558"/>
      <c r="X2" s="88"/>
      <c r="Y2" s="89"/>
      <c r="Z2" s="90"/>
      <c r="AA2" s="91"/>
      <c r="AB2" s="92"/>
    </row>
    <row r="3" spans="1:28" s="40" customFormat="1" ht="12" thickTop="1" x14ac:dyDescent="0.2">
      <c r="A3" s="560"/>
      <c r="B3" s="561"/>
      <c r="C3" s="561"/>
      <c r="D3" s="561"/>
      <c r="E3" s="561"/>
      <c r="F3" s="561"/>
      <c r="G3" s="561"/>
      <c r="H3" s="561"/>
      <c r="I3" s="561"/>
      <c r="J3" s="561"/>
      <c r="K3" s="93" t="s">
        <v>41</v>
      </c>
      <c r="L3" s="94" t="s">
        <v>28</v>
      </c>
      <c r="M3" s="94" t="s">
        <v>3</v>
      </c>
      <c r="N3" s="562" t="s">
        <v>42</v>
      </c>
      <c r="O3" s="562"/>
      <c r="P3" s="562"/>
      <c r="Q3" s="562"/>
      <c r="R3" s="562"/>
      <c r="S3" s="562"/>
      <c r="T3" s="562"/>
      <c r="U3" s="562"/>
      <c r="V3" s="562"/>
      <c r="W3" s="562"/>
      <c r="X3" s="94" t="s">
        <v>43</v>
      </c>
      <c r="Y3" s="94" t="s">
        <v>204</v>
      </c>
      <c r="Z3" s="94" t="s">
        <v>44</v>
      </c>
      <c r="AA3" s="95" t="s">
        <v>203</v>
      </c>
      <c r="AB3" s="96" t="s">
        <v>186</v>
      </c>
    </row>
    <row r="4" spans="1:28" s="3" customFormat="1" ht="11.25" customHeight="1" x14ac:dyDescent="0.2">
      <c r="A4" s="137">
        <f>IF(N4=0,0,VLOOKUP(N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5</v>
      </c>
      <c r="B4" s="137">
        <f>IF(O4=0,0,VLOOKUP(O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37">
        <f>IF(P4=0,0,VLOOKUP(P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37">
        <f>IF(Q4=0,0,VLOOKUP(Q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37">
        <f>IF(R4=0,0,VLOOKUP(R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37">
        <f>IF(S4=0,0,VLOOKUP(S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37">
        <f>IF(T4=0,0,VLOOKUP(T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37">
        <f>IF(U4=0,0,VLOOKUP(U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37">
        <f>IF(V4=0,0,VLOOKUP(V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37">
        <f>IF(W4=0,0,VLOOKUP(W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543" t="s">
        <v>13</v>
      </c>
      <c r="L4" s="546" t="str">
        <f>IF(K4=0,0,VLOOKUP(K4,CBGV!$B$4:$M$67,12,0))</f>
        <v>12A8</v>
      </c>
      <c r="M4" s="58" t="s">
        <v>14</v>
      </c>
      <c r="N4" s="306" t="s">
        <v>227</v>
      </c>
      <c r="O4" s="305" t="s">
        <v>208</v>
      </c>
      <c r="P4" s="305" t="s">
        <v>152</v>
      </c>
      <c r="Q4" s="305"/>
      <c r="R4" s="304"/>
      <c r="S4" s="304"/>
      <c r="T4" s="304"/>
      <c r="U4" s="184"/>
      <c r="V4" s="184"/>
      <c r="W4" s="183"/>
      <c r="X4" s="546">
        <f>IF(K4=0,0,VLOOKUP(K4,CBGV!$B$4:$P$67,14,0))+IF(L4=0,0,VLOOKUP(L4,'T-L-K'!$B$7:$BH$35,2,0))</f>
        <v>4.75</v>
      </c>
      <c r="Y4" s="549">
        <f>SUM(A4:J6)</f>
        <v>13</v>
      </c>
      <c r="Z4" s="549">
        <f>SUM(A4:J6)+X4</f>
        <v>17.75</v>
      </c>
      <c r="AA4" s="546">
        <f>IF((Z4-(VLOOKUP(K4,CBGV!$B$4:$P$67,13,0)))&lt;=-14,"/",(Z4-(VLOOKUP(K4,CBGV!$B$4:$P$67,13,0))))</f>
        <v>0.75</v>
      </c>
      <c r="AB4" s="97" t="s">
        <v>45</v>
      </c>
    </row>
    <row r="5" spans="1:28" s="3" customFormat="1" ht="11.25" customHeight="1" x14ac:dyDescent="0.2">
      <c r="A5" s="137">
        <f>IF(N5=0,0,VLOOKUP(N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37">
        <f>IF(O5=0,0,VLOOKUP(O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37">
        <f>IF(P5=0,0,VLOOKUP(P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37">
        <f>IF(Q5=0,0,VLOOKUP(Q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37">
        <f>IF(R5=0,0,VLOOKUP(R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37">
        <f>IF(S5=0,0,VLOOKUP(S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37">
        <f>IF(T5=0,0,VLOOKUP(T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37">
        <f>IF(U5=0,0,VLOOKUP(U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37">
        <f>IF(V5=0,0,VLOOKUP(V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37">
        <f>IF(W5=0,0,VLOOKUP(W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544"/>
      <c r="L5" s="547"/>
      <c r="M5" s="59" t="s">
        <v>14</v>
      </c>
      <c r="N5" s="303"/>
      <c r="O5" s="302"/>
      <c r="P5" s="302"/>
      <c r="Q5" s="302"/>
      <c r="R5" s="301"/>
      <c r="S5" s="301"/>
      <c r="T5" s="301"/>
      <c r="U5" s="182"/>
      <c r="V5" s="182"/>
      <c r="W5" s="181"/>
      <c r="X5" s="547"/>
      <c r="Y5" s="547"/>
      <c r="Z5" s="547"/>
      <c r="AA5" s="547"/>
      <c r="AB5" s="97" t="s">
        <v>45</v>
      </c>
    </row>
    <row r="6" spans="1:28" s="3" customFormat="1" ht="11.25" customHeight="1" x14ac:dyDescent="0.2">
      <c r="A6" s="137">
        <f>IF(N6=0,0,VLOOKUP(N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B6" s="137">
        <f>IF(O6=0,0,VLOOKUP(O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37">
        <f>IF(P6=0,0,VLOOKUP(P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37">
        <f>IF(Q6=0,0,VLOOKUP(Q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37">
        <f>IF(R6=0,0,VLOOKUP(R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37">
        <f>IF(S6=0,0,VLOOKUP(S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37">
        <f>IF(T6=0,0,VLOOKUP(T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37">
        <f>IF(U6=0,0,VLOOKUP(U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37">
        <f>IF(V6=0,0,VLOOKUP(V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37">
        <f>IF(W6=0,0,VLOOKUP(W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545"/>
      <c r="L6" s="548"/>
      <c r="M6" s="60" t="s">
        <v>341</v>
      </c>
      <c r="N6" s="300"/>
      <c r="O6" s="299"/>
      <c r="P6" s="299"/>
      <c r="Q6" s="299"/>
      <c r="R6" s="298"/>
      <c r="S6" s="298"/>
      <c r="T6" s="298"/>
      <c r="U6" s="180"/>
      <c r="V6" s="180"/>
      <c r="W6" s="179"/>
      <c r="X6" s="548"/>
      <c r="Y6" s="548"/>
      <c r="Z6" s="548"/>
      <c r="AA6" s="548"/>
      <c r="AB6" s="97" t="s">
        <v>45</v>
      </c>
    </row>
    <row r="7" spans="1:28" s="3" customFormat="1" ht="11.25" customHeight="1" x14ac:dyDescent="0.2">
      <c r="A7" s="137">
        <f>IF(N7=0,0,VLOOKUP(N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37">
        <f>IF(O7=0,0,VLOOKUP(O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37">
        <f>IF(P7=0,0,VLOOKUP(P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37">
        <f>IF(Q7=0,0,VLOOKUP(Q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37">
        <f>IF(R7=0,0,VLOOKUP(R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37">
        <f>IF(S7=0,0,VLOOKUP(S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37">
        <f>IF(T7=0,0,VLOOKUP(T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37">
        <f>IF(U7=0,0,VLOOKUP(U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37">
        <f>IF(V7=0,0,VLOOKUP(V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37">
        <f>IF(W7=0,0,VLOOKUP(W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554" t="s">
        <v>46</v>
      </c>
      <c r="L7" s="553" t="str">
        <f>IF(K7=0,0,VLOOKUP(K7,CBGV!$B$4:$M$67,12,0))</f>
        <v>10A10</v>
      </c>
      <c r="M7" s="61" t="s">
        <v>14</v>
      </c>
      <c r="N7" s="306" t="s">
        <v>211</v>
      </c>
      <c r="O7" s="305" t="s">
        <v>212</v>
      </c>
      <c r="P7" s="305"/>
      <c r="Q7" s="305"/>
      <c r="R7" s="304"/>
      <c r="S7" s="304"/>
      <c r="T7" s="304"/>
      <c r="U7" s="184"/>
      <c r="V7" s="184"/>
      <c r="W7" s="183"/>
      <c r="X7" s="553">
        <f>IF(K7=0,0,VLOOKUP(K7,CBGV!$B$4:$P$67,14,0))+IF(L7=0,0,VLOOKUP(L7,'T-L-K'!$B$7:$BH$35,2,0))</f>
        <v>8</v>
      </c>
      <c r="Y7" s="550">
        <f>SUM(A7:J9)</f>
        <v>9</v>
      </c>
      <c r="Z7" s="550">
        <f>SUM(A7:J9)+X7</f>
        <v>17</v>
      </c>
      <c r="AA7" s="553">
        <f>IF((Z7-(VLOOKUP(K7,CBGV!$B$4:$P$67,13,0)))&lt;=-14,"/",(Z7-(VLOOKUP(K7,CBGV!$B$4:$P$67,13,0))))</f>
        <v>0</v>
      </c>
      <c r="AB7" s="97" t="s">
        <v>45</v>
      </c>
    </row>
    <row r="8" spans="1:28" s="3" customFormat="1" ht="11.25" customHeight="1" x14ac:dyDescent="0.2">
      <c r="A8" s="137">
        <f>IF(N8=0,0,VLOOKUP(N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37">
        <f>IF(O8=0,0,VLOOKUP(O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37">
        <f>IF(P8=0,0,VLOOKUP(P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37">
        <f>IF(Q8=0,0,VLOOKUP(Q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37">
        <f>IF(R8=0,0,VLOOKUP(R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37">
        <f>IF(S8=0,0,VLOOKUP(S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37">
        <f>IF(T8=0,0,VLOOKUP(T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37">
        <f>IF(U8=0,0,VLOOKUP(U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37">
        <f>IF(V8=0,0,VLOOKUP(V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37">
        <f>IF(W8=0,0,VLOOKUP(W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555"/>
      <c r="L8" s="551"/>
      <c r="M8" s="55" t="s">
        <v>14</v>
      </c>
      <c r="N8" s="303"/>
      <c r="O8" s="302"/>
      <c r="P8" s="302"/>
      <c r="Q8" s="302"/>
      <c r="R8" s="301"/>
      <c r="S8" s="301"/>
      <c r="T8" s="301"/>
      <c r="U8" s="182"/>
      <c r="V8" s="182"/>
      <c r="W8" s="181"/>
      <c r="X8" s="551"/>
      <c r="Y8" s="551"/>
      <c r="Z8" s="551"/>
      <c r="AA8" s="551"/>
      <c r="AB8" s="97" t="s">
        <v>45</v>
      </c>
    </row>
    <row r="9" spans="1:28" s="3" customFormat="1" ht="11.25" customHeight="1" x14ac:dyDescent="0.2">
      <c r="A9" s="137">
        <f>IF(N9=0,0,VLOOKUP(N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37">
        <f>IF(O9=0,0,VLOOKUP(O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37">
        <f>IF(P9=0,0,VLOOKUP(P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37">
        <f>IF(Q9=0,0,VLOOKUP(Q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37">
        <f>IF(R9=0,0,VLOOKUP(R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37">
        <f>IF(S9=0,0,VLOOKUP(S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37">
        <f>IF(T9=0,0,VLOOKUP(T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37">
        <f>IF(U9=0,0,VLOOKUP(U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37">
        <f>IF(V9=0,0,VLOOKUP(V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37">
        <f>IF(W9=0,0,VLOOKUP(W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556"/>
      <c r="L9" s="552"/>
      <c r="M9" s="56" t="s">
        <v>341</v>
      </c>
      <c r="N9" s="300" t="s">
        <v>212</v>
      </c>
      <c r="O9" s="299"/>
      <c r="P9" s="299"/>
      <c r="Q9" s="299"/>
      <c r="R9" s="298"/>
      <c r="S9" s="298"/>
      <c r="T9" s="298"/>
      <c r="U9" s="180"/>
      <c r="V9" s="180"/>
      <c r="W9" s="179"/>
      <c r="X9" s="552"/>
      <c r="Y9" s="552"/>
      <c r="Z9" s="552"/>
      <c r="AA9" s="552"/>
      <c r="AB9" s="97" t="s">
        <v>45</v>
      </c>
    </row>
    <row r="10" spans="1:28" s="3" customFormat="1" ht="11.25" customHeight="1" x14ac:dyDescent="0.2">
      <c r="A10" s="137">
        <f>IF(N10=0,0,VLOOKUP(N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5</v>
      </c>
      <c r="B10" s="137">
        <f>IF(O10=0,0,VLOOKUP(O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5</v>
      </c>
      <c r="C10" s="137">
        <f>IF(P10=0,0,VLOOKUP(P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37">
        <f>IF(Q10=0,0,VLOOKUP(Q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37">
        <f>IF(R10=0,0,VLOOKUP(R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37">
        <f>IF(S10=0,0,VLOOKUP(S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37">
        <f>IF(T10=0,0,VLOOKUP(T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37">
        <f>IF(U10=0,0,VLOOKUP(U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37">
        <f>IF(V10=0,0,VLOOKUP(V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37">
        <f>IF(W10=0,0,VLOOKUP(W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543" t="s">
        <v>47</v>
      </c>
      <c r="L10" s="546">
        <f>IF(K10=0,0,VLOOKUP(K10,CBGV!$B$4:$M$67,12,0))</f>
        <v>0</v>
      </c>
      <c r="M10" s="58" t="s">
        <v>14</v>
      </c>
      <c r="N10" s="306" t="s">
        <v>182</v>
      </c>
      <c r="O10" s="305" t="s">
        <v>232</v>
      </c>
      <c r="P10" s="305" t="s">
        <v>128</v>
      </c>
      <c r="Q10" s="305"/>
      <c r="R10" s="304"/>
      <c r="S10" s="304"/>
      <c r="T10" s="304"/>
      <c r="U10" s="184"/>
      <c r="V10" s="184"/>
      <c r="W10" s="183"/>
      <c r="X10" s="546">
        <f>IF(K10=0,0,VLOOKUP(K10,CBGV!$B$4:$P$67,14,0))+IF(L10=0,0,VLOOKUP(L10,'T-L-K'!$B$7:$BH$35,2,0))</f>
        <v>4</v>
      </c>
      <c r="Y10" s="549">
        <f>SUM(A10:J12)</f>
        <v>14</v>
      </c>
      <c r="Z10" s="549">
        <f>SUM(A10:J12)+X10</f>
        <v>18</v>
      </c>
      <c r="AA10" s="546">
        <f>IF((Z10-(VLOOKUP(K10,CBGV!$B$4:$P$67,13,0)))&lt;=-14,"/",(Z10-(VLOOKUP(K10,CBGV!$B$4:$P$67,13,0))))</f>
        <v>1</v>
      </c>
      <c r="AB10" s="97" t="s">
        <v>45</v>
      </c>
    </row>
    <row r="11" spans="1:28" s="3" customFormat="1" ht="11.25" customHeight="1" x14ac:dyDescent="0.2">
      <c r="A11" s="137">
        <f>IF(N11=0,0,VLOOKUP(N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37">
        <f>IF(O11=0,0,VLOOKUP(O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37">
        <f>IF(P11=0,0,VLOOKUP(P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37">
        <f>IF(Q11=0,0,VLOOKUP(Q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37">
        <f>IF(R11=0,0,VLOOKUP(R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37">
        <f>IF(S11=0,0,VLOOKUP(S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37">
        <f>IF(T11=0,0,VLOOKUP(T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37">
        <f>IF(U11=0,0,VLOOKUP(U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37">
        <f>IF(V11=0,0,VLOOKUP(V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37">
        <f>IF(W11=0,0,VLOOKUP(W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544"/>
      <c r="L11" s="547"/>
      <c r="M11" s="59" t="s">
        <v>14</v>
      </c>
      <c r="N11" s="303"/>
      <c r="O11" s="302"/>
      <c r="P11" s="302"/>
      <c r="Q11" s="302"/>
      <c r="R11" s="301"/>
      <c r="S11" s="301"/>
      <c r="T11" s="301"/>
      <c r="U11" s="182"/>
      <c r="V11" s="182"/>
      <c r="W11" s="181"/>
      <c r="X11" s="547"/>
      <c r="Y11" s="547"/>
      <c r="Z11" s="547"/>
      <c r="AA11" s="547"/>
      <c r="AB11" s="97" t="s">
        <v>45</v>
      </c>
    </row>
    <row r="12" spans="1:28" s="3" customFormat="1" ht="11.25" customHeight="1" x14ac:dyDescent="0.2">
      <c r="A12" s="137">
        <f>IF(N12=0,0,VLOOKUP(N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37">
        <f>IF(O12=0,0,VLOOKUP(O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37">
        <f>IF(P12=0,0,VLOOKUP(P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37">
        <f>IF(Q12=0,0,VLOOKUP(Q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37">
        <f>IF(R12=0,0,VLOOKUP(R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37">
        <f>IF(S12=0,0,VLOOKUP(S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37">
        <f>IF(T12=0,0,VLOOKUP(T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37">
        <f>IF(U12=0,0,VLOOKUP(U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37">
        <f>IF(V12=0,0,VLOOKUP(V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37">
        <f>IF(W12=0,0,VLOOKUP(W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545"/>
      <c r="L12" s="548"/>
      <c r="M12" s="60" t="s">
        <v>341</v>
      </c>
      <c r="N12" s="300"/>
      <c r="O12" s="299"/>
      <c r="P12" s="299"/>
      <c r="Q12" s="299"/>
      <c r="R12" s="298"/>
      <c r="S12" s="298"/>
      <c r="T12" s="298"/>
      <c r="U12" s="180"/>
      <c r="V12" s="180"/>
      <c r="W12" s="179"/>
      <c r="X12" s="548"/>
      <c r="Y12" s="548"/>
      <c r="Z12" s="548"/>
      <c r="AA12" s="548"/>
      <c r="AB12" s="97" t="s">
        <v>45</v>
      </c>
    </row>
    <row r="13" spans="1:28" s="3" customFormat="1" ht="11.25" customHeight="1" x14ac:dyDescent="0.2">
      <c r="A13" s="137">
        <f>IF(N13=0,0,VLOOKUP(N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5</v>
      </c>
      <c r="B13" s="137">
        <f>IF(O13=0,0,VLOOKUP(O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37">
        <f>IF(P13=0,0,VLOOKUP(P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D13" s="137">
        <f>IF(Q13=0,0,VLOOKUP(Q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37">
        <f>IF(R13=0,0,VLOOKUP(R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37">
        <f>IF(S13=0,0,VLOOKUP(S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37">
        <f>IF(T13=0,0,VLOOKUP(T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37">
        <f>IF(U13=0,0,VLOOKUP(U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37">
        <f>IF(V13=0,0,VLOOKUP(V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37">
        <f>IF(W13=0,0,VLOOKUP(W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554" t="s">
        <v>48</v>
      </c>
      <c r="L13" s="553" t="str">
        <f>IF(K13=0,0,VLOOKUP(K13,CBGV!$B$4:$M$67,12,0))</f>
        <v>10A2</v>
      </c>
      <c r="M13" s="61" t="s">
        <v>14</v>
      </c>
      <c r="N13" s="306" t="s">
        <v>225</v>
      </c>
      <c r="O13" s="305" t="s">
        <v>21</v>
      </c>
      <c r="P13" s="305"/>
      <c r="Q13" s="305"/>
      <c r="R13" s="304"/>
      <c r="S13" s="304"/>
      <c r="T13" s="304"/>
      <c r="U13" s="184"/>
      <c r="V13" s="184"/>
      <c r="W13" s="183"/>
      <c r="X13" s="553">
        <f>IF(K13=0,0,VLOOKUP(K13,CBGV!$B$4:$P$67,14,0))+IF(L13=0,0,VLOOKUP(L13,'T-L-K'!$B$7:$BH$35,2,0))</f>
        <v>5</v>
      </c>
      <c r="Y13" s="550">
        <f>SUM(A13:J15)</f>
        <v>10</v>
      </c>
      <c r="Z13" s="550">
        <f>SUM(A13:J15)+X13</f>
        <v>15</v>
      </c>
      <c r="AA13" s="553">
        <f>IF((Z13-(VLOOKUP(K13,CBGV!$B$4:$P$67,13,0)))&lt;=-14,"/",(Z13-(VLOOKUP(K13,CBGV!$B$4:$P$67,13,0))))</f>
        <v>-2</v>
      </c>
      <c r="AB13" s="97" t="s">
        <v>45</v>
      </c>
    </row>
    <row r="14" spans="1:28" s="3" customFormat="1" ht="11.25" customHeight="1" x14ac:dyDescent="0.2">
      <c r="A14" s="137">
        <f>IF(N14=0,0,VLOOKUP(N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37">
        <f>IF(O14=0,0,VLOOKUP(O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37">
        <f>IF(P14=0,0,VLOOKUP(P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37">
        <f>IF(Q14=0,0,VLOOKUP(Q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37">
        <f>IF(R14=0,0,VLOOKUP(R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37">
        <f>IF(S14=0,0,VLOOKUP(S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37">
        <f>IF(T14=0,0,VLOOKUP(T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37">
        <f>IF(U14=0,0,VLOOKUP(U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37">
        <f>IF(V14=0,0,VLOOKUP(V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37">
        <f>IF(W14=0,0,VLOOKUP(W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555"/>
      <c r="L14" s="551"/>
      <c r="M14" s="55" t="s">
        <v>14</v>
      </c>
      <c r="N14" s="303"/>
      <c r="O14" s="302"/>
      <c r="P14" s="302"/>
      <c r="Q14" s="302"/>
      <c r="R14" s="301"/>
      <c r="S14" s="301"/>
      <c r="T14" s="301"/>
      <c r="U14" s="182"/>
      <c r="V14" s="182"/>
      <c r="W14" s="181"/>
      <c r="X14" s="551"/>
      <c r="Y14" s="551"/>
      <c r="Z14" s="551"/>
      <c r="AA14" s="551"/>
      <c r="AB14" s="97" t="s">
        <v>45</v>
      </c>
    </row>
    <row r="15" spans="1:28" s="3" customFormat="1" ht="11.25" customHeight="1" x14ac:dyDescent="0.2">
      <c r="A15" s="137">
        <f>IF(N15=0,0,VLOOKUP(N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37">
        <f>IF(O15=0,0,VLOOKUP(O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37">
        <f>IF(P15=0,0,VLOOKUP(P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37">
        <f>IF(Q15=0,0,VLOOKUP(Q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37">
        <f>IF(R15=0,0,VLOOKUP(R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37">
        <f>IF(S15=0,0,VLOOKUP(S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37">
        <f>IF(T15=0,0,VLOOKUP(T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37">
        <f>IF(U15=0,0,VLOOKUP(U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37">
        <f>IF(V15=0,0,VLOOKUP(V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37">
        <f>IF(W15=0,0,VLOOKUP(W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556"/>
      <c r="L15" s="552"/>
      <c r="M15" s="56" t="s">
        <v>341</v>
      </c>
      <c r="N15" s="300" t="s">
        <v>21</v>
      </c>
      <c r="O15" s="299"/>
      <c r="P15" s="299"/>
      <c r="Q15" s="299"/>
      <c r="R15" s="298"/>
      <c r="S15" s="298"/>
      <c r="T15" s="298"/>
      <c r="U15" s="180"/>
      <c r="V15" s="180"/>
      <c r="W15" s="179"/>
      <c r="X15" s="552"/>
      <c r="Y15" s="552"/>
      <c r="Z15" s="552"/>
      <c r="AA15" s="552"/>
      <c r="AB15" s="97" t="s">
        <v>45</v>
      </c>
    </row>
    <row r="16" spans="1:28" s="3" customFormat="1" ht="11.25" customHeight="1" x14ac:dyDescent="0.2">
      <c r="A16" s="137">
        <f>IF(N16=0,0,VLOOKUP(N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37">
        <f>IF(O16=0,0,VLOOKUP(O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37">
        <f>IF(P16=0,0,VLOOKUP(P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D16" s="137">
        <f>IF(Q16=0,0,VLOOKUP(Q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37">
        <f>IF(R16=0,0,VLOOKUP(R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37">
        <f>IF(S16=0,0,VLOOKUP(S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37">
        <f>IF(T16=0,0,VLOOKUP(T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37">
        <f>IF(U16=0,0,VLOOKUP(U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37">
        <f>IF(V16=0,0,VLOOKUP(V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37">
        <f>IF(W16=0,0,VLOOKUP(W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543" t="s">
        <v>49</v>
      </c>
      <c r="L16" s="546" t="str">
        <f>IF(K16=0,0,VLOOKUP(K16,CBGV!$B$4:$M$67,12,0))</f>
        <v>11A7</v>
      </c>
      <c r="M16" s="58" t="s">
        <v>14</v>
      </c>
      <c r="N16" s="306" t="s">
        <v>213</v>
      </c>
      <c r="O16" s="305" t="s">
        <v>214</v>
      </c>
      <c r="P16" s="305"/>
      <c r="Q16" s="305"/>
      <c r="R16" s="304"/>
      <c r="S16" s="304"/>
      <c r="T16" s="304"/>
      <c r="U16" s="184"/>
      <c r="V16" s="184"/>
      <c r="W16" s="183"/>
      <c r="X16" s="546">
        <f>IF(K16=0,0,VLOOKUP(K16,CBGV!$B$4:$P$67,14,0))+IF(L16=0,0,VLOOKUP(L16,'T-L-K'!$B$7:$BH$35,2,0))</f>
        <v>5</v>
      </c>
      <c r="Y16" s="549">
        <f>SUM(A16:J18)</f>
        <v>11</v>
      </c>
      <c r="Z16" s="549">
        <f>SUM(A16:J18)+X16</f>
        <v>16</v>
      </c>
      <c r="AA16" s="546">
        <f>IF((Z16-(VLOOKUP(K16,CBGV!$B$4:$P$67,13,0)))&lt;=-14,"/",(Z16-(VLOOKUP(K16,CBGV!$B$4:$P$67,13,0))))</f>
        <v>-1</v>
      </c>
      <c r="AB16" s="97" t="s">
        <v>45</v>
      </c>
    </row>
    <row r="17" spans="1:28" s="3" customFormat="1" ht="11.25" customHeight="1" x14ac:dyDescent="0.2">
      <c r="A17" s="137">
        <f>IF(N17=0,0,VLOOKUP(N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37">
        <f>IF(O17=0,0,VLOOKUP(O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C17" s="137">
        <f>IF(P17=0,0,VLOOKUP(P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D17" s="137">
        <f>IF(Q17=0,0,VLOOKUP(Q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37">
        <f>IF(R17=0,0,VLOOKUP(R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37">
        <f>IF(S17=0,0,VLOOKUP(S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37">
        <f>IF(T17=0,0,VLOOKUP(T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37">
        <f>IF(U17=0,0,VLOOKUP(U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37">
        <f>IF(V17=0,0,VLOOKUP(V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37">
        <f>IF(W17=0,0,VLOOKUP(W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544"/>
      <c r="L17" s="547"/>
      <c r="M17" s="59" t="s">
        <v>22</v>
      </c>
      <c r="N17" s="303"/>
      <c r="O17" s="302"/>
      <c r="P17" s="302" t="s">
        <v>125</v>
      </c>
      <c r="Q17" s="319"/>
      <c r="R17" s="301"/>
      <c r="S17" s="301"/>
      <c r="T17" s="301"/>
      <c r="U17" s="182"/>
      <c r="V17" s="182"/>
      <c r="W17" s="181"/>
      <c r="X17" s="547"/>
      <c r="Y17" s="547"/>
      <c r="Z17" s="547"/>
      <c r="AA17" s="547"/>
      <c r="AB17" s="97" t="s">
        <v>45</v>
      </c>
    </row>
    <row r="18" spans="1:28" s="3" customFormat="1" ht="11.25" customHeight="1" x14ac:dyDescent="0.2">
      <c r="A18" s="137">
        <f>IF(N18=0,0,VLOOKUP(N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1</v>
      </c>
      <c r="B18" s="137">
        <f>IF(O18=0,0,VLOOKUP(O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37">
        <f>IF(P18=0,0,VLOOKUP(P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37">
        <f>IF(Q18=0,0,VLOOKUP(Q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37">
        <f>IF(R18=0,0,VLOOKUP(R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37">
        <f>IF(S18=0,0,VLOOKUP(S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37">
        <f>IF(T18=0,0,VLOOKUP(T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37">
        <f>IF(U18=0,0,VLOOKUP(U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37">
        <f>IF(V18=0,0,VLOOKUP(V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37">
        <f>IF(W18=0,0,VLOOKUP(W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545"/>
      <c r="L18" s="548"/>
      <c r="M18" s="60" t="s">
        <v>341</v>
      </c>
      <c r="N18" s="300" t="s">
        <v>214</v>
      </c>
      <c r="O18" s="299"/>
      <c r="P18" s="299"/>
      <c r="Q18" s="299"/>
      <c r="R18" s="298"/>
      <c r="S18" s="298"/>
      <c r="T18" s="298"/>
      <c r="U18" s="180"/>
      <c r="V18" s="180"/>
      <c r="W18" s="179"/>
      <c r="X18" s="548"/>
      <c r="Y18" s="548"/>
      <c r="Z18" s="548"/>
      <c r="AA18" s="548"/>
      <c r="AB18" s="97" t="s">
        <v>45</v>
      </c>
    </row>
    <row r="19" spans="1:28" s="3" customFormat="1" ht="11.25" customHeight="1" x14ac:dyDescent="0.2">
      <c r="A19" s="137">
        <f>IF(N19=0,0,VLOOKUP(N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5</v>
      </c>
      <c r="B19" s="137">
        <f>IF(O19=0,0,VLOOKUP(O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37">
        <f>IF(P19=0,0,VLOOKUP(P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D19" s="137">
        <f>IF(Q19=0,0,VLOOKUP(Q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37">
        <f>IF(R19=0,0,VLOOKUP(R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37">
        <f>IF(S19=0,0,VLOOKUP(S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37">
        <f>IF(T19=0,0,VLOOKUP(T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37">
        <f>IF(U19=0,0,VLOOKUP(U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37">
        <f>IF(V19=0,0,VLOOKUP(V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37">
        <f>IF(W19=0,0,VLOOKUP(W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554" t="s">
        <v>50</v>
      </c>
      <c r="L19" s="553">
        <f>IF(K19=0,0,VLOOKUP(K19,CBGV!$B$4:$M$67,12,0))</f>
        <v>0</v>
      </c>
      <c r="M19" s="61" t="s">
        <v>14</v>
      </c>
      <c r="N19" s="306" t="s">
        <v>27</v>
      </c>
      <c r="O19" s="305" t="s">
        <v>32</v>
      </c>
      <c r="P19" s="305"/>
      <c r="Q19" s="305"/>
      <c r="R19" s="304"/>
      <c r="S19" s="304"/>
      <c r="T19" s="304"/>
      <c r="U19" s="184"/>
      <c r="V19" s="184"/>
      <c r="W19" s="183"/>
      <c r="X19" s="553">
        <f>IF(K19=0,0,VLOOKUP(K19,CBGV!$B$4:$P$67,14,0))+IF(L19=0,0,VLOOKUP(L19,'T-L-K'!$B$7:$BH$35,2,0))</f>
        <v>7</v>
      </c>
      <c r="Y19" s="550">
        <f>SUM(A19:J21)</f>
        <v>9</v>
      </c>
      <c r="Z19" s="550">
        <f>SUM(A19:J21)+X19</f>
        <v>16</v>
      </c>
      <c r="AA19" s="553">
        <f>IF((Z19-(VLOOKUP(K19,CBGV!$B$4:$P$67,13,0)))&lt;=-14,"/",(Z19-(VLOOKUP(K19,CBGV!$B$4:$P$67,13,0))))</f>
        <v>-1</v>
      </c>
      <c r="AB19" s="97" t="s">
        <v>45</v>
      </c>
    </row>
    <row r="20" spans="1:28" s="3" customFormat="1" ht="11.25" customHeight="1" x14ac:dyDescent="0.2">
      <c r="A20" s="137">
        <f>IF(N20=0,0,VLOOKUP(N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37">
        <f>IF(O20=0,0,VLOOKUP(O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37">
        <f>IF(P20=0,0,VLOOKUP(P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37">
        <f>IF(Q20=0,0,VLOOKUP(Q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37">
        <f>IF(R20=0,0,VLOOKUP(R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37">
        <f>IF(S20=0,0,VLOOKUP(S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37">
        <f>IF(T20=0,0,VLOOKUP(T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37">
        <f>IF(U20=0,0,VLOOKUP(U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37">
        <f>IF(V20=0,0,VLOOKUP(V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37">
        <f>IF(W20=0,0,VLOOKUP(W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555"/>
      <c r="L20" s="551"/>
      <c r="M20" s="55" t="s">
        <v>22</v>
      </c>
      <c r="N20" s="303"/>
      <c r="O20" s="302"/>
      <c r="P20" s="302"/>
      <c r="Q20" s="302"/>
      <c r="R20" s="301"/>
      <c r="S20" s="301"/>
      <c r="T20" s="301"/>
      <c r="U20" s="182"/>
      <c r="V20" s="182"/>
      <c r="W20" s="181"/>
      <c r="X20" s="551"/>
      <c r="Y20" s="551"/>
      <c r="Z20" s="551"/>
      <c r="AA20" s="551"/>
      <c r="AB20" s="97" t="s">
        <v>45</v>
      </c>
    </row>
    <row r="21" spans="1:28" s="3" customFormat="1" ht="11.25" customHeight="1" x14ac:dyDescent="0.2">
      <c r="A21" s="137">
        <f>IF(N21=0,0,VLOOKUP(N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37">
        <f>IF(O21=0,0,VLOOKUP(O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37">
        <f>IF(P21=0,0,VLOOKUP(P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37">
        <f>IF(Q21=0,0,VLOOKUP(Q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37">
        <f>IF(R21=0,0,VLOOKUP(R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37">
        <f>IF(S21=0,0,VLOOKUP(S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37">
        <f>IF(T21=0,0,VLOOKUP(T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37">
        <f>IF(U21=0,0,VLOOKUP(U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37">
        <f>IF(V21=0,0,VLOOKUP(V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37">
        <f>IF(W21=0,0,VLOOKUP(W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556"/>
      <c r="L21" s="552"/>
      <c r="M21" s="56" t="s">
        <v>341</v>
      </c>
      <c r="N21" s="300"/>
      <c r="O21" s="299"/>
      <c r="P21" s="299"/>
      <c r="Q21" s="299"/>
      <c r="R21" s="298"/>
      <c r="S21" s="298"/>
      <c r="T21" s="298"/>
      <c r="U21" s="180"/>
      <c r="V21" s="180"/>
      <c r="W21" s="179"/>
      <c r="X21" s="552"/>
      <c r="Y21" s="552"/>
      <c r="Z21" s="552"/>
      <c r="AA21" s="552"/>
      <c r="AB21" s="97" t="s">
        <v>45</v>
      </c>
    </row>
    <row r="22" spans="1:28" s="3" customFormat="1" ht="11.25" customHeight="1" x14ac:dyDescent="0.2">
      <c r="A22" s="137">
        <f>IF(N22=0,0,VLOOKUP(N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5</v>
      </c>
      <c r="B22" s="137">
        <f>IF(O22=0,0,VLOOKUP(O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37">
        <f>IF(P22=0,0,VLOOKUP(P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D22" s="137">
        <f>IF(Q22=0,0,VLOOKUP(Q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37">
        <f>IF(R22=0,0,VLOOKUP(R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37">
        <f>IF(S22=0,0,VLOOKUP(S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37">
        <f>IF(T22=0,0,VLOOKUP(T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37">
        <f>IF(U22=0,0,VLOOKUP(U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37">
        <f>IF(V22=0,0,VLOOKUP(V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37">
        <f>IF(W22=0,0,VLOOKUP(W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543" t="s">
        <v>51</v>
      </c>
      <c r="L22" s="546" t="str">
        <f>IF(K22=0,0,VLOOKUP(K22,CBGV!$B$4:$M$67,12,0))</f>
        <v>11A1</v>
      </c>
      <c r="M22" s="58" t="s">
        <v>14</v>
      </c>
      <c r="N22" s="306" t="s">
        <v>144</v>
      </c>
      <c r="O22" s="305" t="s">
        <v>18</v>
      </c>
      <c r="P22" s="305" t="s">
        <v>119</v>
      </c>
      <c r="Q22" s="305"/>
      <c r="R22" s="304"/>
      <c r="S22" s="304"/>
      <c r="T22" s="304"/>
      <c r="U22" s="184"/>
      <c r="V22" s="184"/>
      <c r="W22" s="183"/>
      <c r="X22" s="546">
        <f>IF(K22=0,0,VLOOKUP(K22,CBGV!$B$4:$P$67,14,0))+IF(L22=0,0,VLOOKUP(L22,'T-L-K'!$B$7:$BH$35,2,0))</f>
        <v>5</v>
      </c>
      <c r="Y22" s="549">
        <f>SUM(A22:J24)</f>
        <v>14</v>
      </c>
      <c r="Z22" s="549">
        <f>SUM(A22:J24)+X22</f>
        <v>19</v>
      </c>
      <c r="AA22" s="546">
        <f>IF((Z22-(VLOOKUP(K22,CBGV!$B$4:$P$67,13,0)))&lt;=-14,"/",(Z22-(VLOOKUP(K22,CBGV!$B$4:$P$67,13,0))))</f>
        <v>2</v>
      </c>
      <c r="AB22" s="97" t="s">
        <v>45</v>
      </c>
    </row>
    <row r="23" spans="1:28" s="3" customFormat="1" ht="11.25" customHeight="1" x14ac:dyDescent="0.2">
      <c r="A23" s="137">
        <f>IF(N23=0,0,VLOOKUP(N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37">
        <f>IF(O23=0,0,VLOOKUP(O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C23" s="137">
        <f>IF(P23=0,0,VLOOKUP(P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D23" s="137">
        <f>IF(Q23=0,0,VLOOKUP(Q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37">
        <f>IF(R23=0,0,VLOOKUP(R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37">
        <f>IF(S23=0,0,VLOOKUP(S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37">
        <f>IF(T23=0,0,VLOOKUP(T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37">
        <f>IF(U23=0,0,VLOOKUP(U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37">
        <f>IF(V23=0,0,VLOOKUP(V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37">
        <f>IF(W23=0,0,VLOOKUP(W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544"/>
      <c r="L23" s="547"/>
      <c r="M23" s="59" t="s">
        <v>22</v>
      </c>
      <c r="N23" s="303"/>
      <c r="O23" s="302"/>
      <c r="P23" s="302"/>
      <c r="Q23" s="302"/>
      <c r="R23" s="301"/>
      <c r="S23" s="301"/>
      <c r="T23" s="301"/>
      <c r="U23" s="182"/>
      <c r="V23" s="182"/>
      <c r="W23" s="181"/>
      <c r="X23" s="547"/>
      <c r="Y23" s="547"/>
      <c r="Z23" s="547"/>
      <c r="AA23" s="547"/>
      <c r="AB23" s="97" t="s">
        <v>45</v>
      </c>
    </row>
    <row r="24" spans="1:28" s="3" customFormat="1" ht="11.25" customHeight="1" x14ac:dyDescent="0.2">
      <c r="A24" s="137">
        <f>IF(N24=0,0,VLOOKUP(N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1</v>
      </c>
      <c r="B24" s="137">
        <f>IF(O24=0,0,VLOOKUP(O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37">
        <f>IF(P24=0,0,VLOOKUP(P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37">
        <f>IF(Q24=0,0,VLOOKUP(Q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37">
        <f>IF(R24=0,0,VLOOKUP(R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37">
        <f>IF(S24=0,0,VLOOKUP(S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37">
        <f>IF(T24=0,0,VLOOKUP(T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37">
        <f>IF(U24=0,0,VLOOKUP(U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37">
        <f>IF(V24=0,0,VLOOKUP(V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37">
        <f>IF(W24=0,0,VLOOKUP(W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545"/>
      <c r="L24" s="548"/>
      <c r="M24" s="60" t="s">
        <v>341</v>
      </c>
      <c r="N24" s="409" t="s">
        <v>18</v>
      </c>
      <c r="O24" s="299"/>
      <c r="P24" s="299"/>
      <c r="Q24" s="299"/>
      <c r="R24" s="298"/>
      <c r="S24" s="298"/>
      <c r="T24" s="298"/>
      <c r="U24" s="180"/>
      <c r="V24" s="180"/>
      <c r="W24" s="179"/>
      <c r="X24" s="548"/>
      <c r="Y24" s="548"/>
      <c r="Z24" s="548"/>
      <c r="AA24" s="548"/>
      <c r="AB24" s="97" t="s">
        <v>45</v>
      </c>
    </row>
    <row r="25" spans="1:28" s="3" customFormat="1" ht="11.25" customHeight="1" x14ac:dyDescent="0.2">
      <c r="A25" s="137">
        <f>IF(N25=0,0,VLOOKUP(N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37">
        <f>IF(O25=0,0,VLOOKUP(O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C25" s="137">
        <f>IF(P25=0,0,VLOOKUP(P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D25" s="137">
        <f>IF(Q25=0,0,VLOOKUP(Q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37">
        <f>IF(R25=0,0,VLOOKUP(R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37">
        <f>IF(S25=0,0,VLOOKUP(S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37">
        <f>IF(T25=0,0,VLOOKUP(T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37">
        <f>IF(U25=0,0,VLOOKUP(U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37">
        <f>IF(V25=0,0,VLOOKUP(V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37">
        <f>IF(W25=0,0,VLOOKUP(W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554" t="s">
        <v>52</v>
      </c>
      <c r="L25" s="553" t="str">
        <f>IF(K25=0,0,VLOOKUP(K25,CBGV!$B$4:$M$67,12,0))</f>
        <v>11A2</v>
      </c>
      <c r="M25" s="61" t="s">
        <v>14</v>
      </c>
      <c r="N25" s="306" t="s">
        <v>24</v>
      </c>
      <c r="O25" s="305" t="s">
        <v>210</v>
      </c>
      <c r="P25" s="305"/>
      <c r="Q25" s="305"/>
      <c r="R25" s="304"/>
      <c r="S25" s="304"/>
      <c r="T25" s="304"/>
      <c r="U25" s="184"/>
      <c r="V25" s="184"/>
      <c r="W25" s="183"/>
      <c r="X25" s="553">
        <f>IF(K25=0,0,VLOOKUP(K25,CBGV!$B$4:$P$67,14,0))+IF(L25=0,0,VLOOKUP(L25,'T-L-K'!$B$7:$BH$35,2,0))</f>
        <v>6</v>
      </c>
      <c r="Y25" s="550">
        <f>SUM(A25:J27)</f>
        <v>11</v>
      </c>
      <c r="Z25" s="550">
        <f>SUM(A25:J27)+X25</f>
        <v>17</v>
      </c>
      <c r="AA25" s="553">
        <f>IF((Z25-(VLOOKUP(K25,CBGV!$B$4:$P$67,13,0)))&lt;=-14,"/",(Z25-(VLOOKUP(K25,CBGV!$B$4:$P$67,13,0))))</f>
        <v>0</v>
      </c>
      <c r="AB25" s="97" t="s">
        <v>45</v>
      </c>
    </row>
    <row r="26" spans="1:28" s="3" customFormat="1" ht="11.25" customHeight="1" x14ac:dyDescent="0.2">
      <c r="A26" s="137">
        <f>IF(N26=0,0,VLOOKUP(N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37">
        <f>IF(O26=0,0,VLOOKUP(O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2</v>
      </c>
      <c r="C26" s="137">
        <f>IF(P26=0,0,VLOOKUP(P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D26" s="137">
        <f>IF(Q26=0,0,VLOOKUP(Q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37">
        <f>IF(R26=0,0,VLOOKUP(R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37">
        <f>IF(S26=0,0,VLOOKUP(S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37">
        <f>IF(T26=0,0,VLOOKUP(T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37">
        <f>IF(U26=0,0,VLOOKUP(U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37">
        <f>IF(V26=0,0,VLOOKUP(V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37">
        <f>IF(W26=0,0,VLOOKUP(W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555"/>
      <c r="L26" s="551"/>
      <c r="M26" s="55" t="s">
        <v>22</v>
      </c>
      <c r="N26" s="303"/>
      <c r="O26" s="302" t="s">
        <v>119</v>
      </c>
      <c r="P26" s="302"/>
      <c r="Q26" s="302"/>
      <c r="R26" s="301"/>
      <c r="S26" s="301"/>
      <c r="T26" s="301"/>
      <c r="U26" s="182"/>
      <c r="V26" s="182"/>
      <c r="W26" s="181"/>
      <c r="X26" s="551"/>
      <c r="Y26" s="551"/>
      <c r="Z26" s="551"/>
      <c r="AA26" s="551"/>
      <c r="AB26" s="97" t="s">
        <v>45</v>
      </c>
    </row>
    <row r="27" spans="1:28" s="3" customFormat="1" ht="11.25" customHeight="1" x14ac:dyDescent="0.2">
      <c r="A27" s="137">
        <f>IF(N27=0,0,VLOOKUP(N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37">
        <f>IF(O27=0,0,VLOOKUP(O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37">
        <f>IF(P27=0,0,VLOOKUP(P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37">
        <f>IF(Q27=0,0,VLOOKUP(Q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37">
        <f>IF(R27=0,0,VLOOKUP(R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37">
        <f>IF(S27=0,0,VLOOKUP(S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37">
        <f>IF(T27=0,0,VLOOKUP(T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37">
        <f>IF(U27=0,0,VLOOKUP(U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37">
        <f>IF(V27=0,0,VLOOKUP(V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37">
        <f>IF(W27=0,0,VLOOKUP(W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556"/>
      <c r="L27" s="552"/>
      <c r="M27" s="56" t="s">
        <v>341</v>
      </c>
      <c r="N27" s="409" t="s">
        <v>24</v>
      </c>
      <c r="O27" s="299"/>
      <c r="P27" s="299"/>
      <c r="Q27" s="299"/>
      <c r="R27" s="298"/>
      <c r="S27" s="298"/>
      <c r="T27" s="298"/>
      <c r="U27" s="180"/>
      <c r="V27" s="180"/>
      <c r="W27" s="179"/>
      <c r="X27" s="552"/>
      <c r="Y27" s="552"/>
      <c r="Z27" s="552"/>
      <c r="AA27" s="552"/>
      <c r="AB27" s="97" t="s">
        <v>45</v>
      </c>
    </row>
    <row r="28" spans="1:28" s="3" customFormat="1" ht="11.25" customHeight="1" x14ac:dyDescent="0.2">
      <c r="A28" s="137">
        <f>IF(N28=0,0,VLOOKUP(N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B28" s="137">
        <f>IF(O28=0,0,VLOOKUP(O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C28" s="137">
        <f>IF(P28=0,0,VLOOKUP(P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37">
        <f>IF(Q28=0,0,VLOOKUP(Q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37">
        <f>IF(R28=0,0,VLOOKUP(R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37">
        <f>IF(S28=0,0,VLOOKUP(S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37">
        <f>IF(T28=0,0,VLOOKUP(T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37">
        <f>IF(U28=0,0,VLOOKUP(U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37">
        <f>IF(V28=0,0,VLOOKUP(V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37">
        <f>IF(W28=0,0,VLOOKUP(W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543" t="s">
        <v>53</v>
      </c>
      <c r="L28" s="546" t="str">
        <f>IF(K28=0,0,VLOOKUP(K28,CBGV!$B$4:$M$67,12,0))</f>
        <v>10A7</v>
      </c>
      <c r="M28" s="58" t="s">
        <v>14</v>
      </c>
      <c r="N28" s="306" t="s">
        <v>125</v>
      </c>
      <c r="O28" s="305" t="s">
        <v>209</v>
      </c>
      <c r="P28" s="305"/>
      <c r="Q28" s="305"/>
      <c r="R28" s="304"/>
      <c r="S28" s="304"/>
      <c r="T28" s="304"/>
      <c r="U28" s="184"/>
      <c r="V28" s="184"/>
      <c r="W28" s="183"/>
      <c r="X28" s="546">
        <f>IF(K28=0,0,VLOOKUP(K28,CBGV!$B$4:$P$67,14,0))+IF(L28=0,0,VLOOKUP(L28,'T-L-K'!$B$7:$BH$35,2,0))</f>
        <v>5</v>
      </c>
      <c r="Y28" s="549">
        <f>SUM(A28:J30)</f>
        <v>11</v>
      </c>
      <c r="Z28" s="549">
        <f>SUM(A28:J30)+X28</f>
        <v>16</v>
      </c>
      <c r="AA28" s="546">
        <f>IF((Z28-(VLOOKUP(K28,CBGV!$B$4:$P$67,13,0)))&lt;=-14,"/",(Z28-(VLOOKUP(K28,CBGV!$B$4:$P$67,13,0))))</f>
        <v>-1</v>
      </c>
      <c r="AB28" s="97" t="s">
        <v>45</v>
      </c>
    </row>
    <row r="29" spans="1:28" s="3" customFormat="1" ht="11.25" customHeight="1" x14ac:dyDescent="0.2">
      <c r="A29" s="137">
        <f>IF(N29=0,0,VLOOKUP(N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37">
        <f>IF(O29=0,0,VLOOKUP(O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2</v>
      </c>
      <c r="C29" s="137">
        <f>IF(P29=0,0,VLOOKUP(P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D29" s="137">
        <f>IF(Q29=0,0,VLOOKUP(Q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37">
        <f>IF(R29=0,0,VLOOKUP(R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37">
        <f>IF(S29=0,0,VLOOKUP(S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37">
        <f>IF(T29=0,0,VLOOKUP(T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37">
        <f>IF(U29=0,0,VLOOKUP(U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37">
        <f>IF(V29=0,0,VLOOKUP(V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37">
        <f>IF(W29=0,0,VLOOKUP(W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544"/>
      <c r="L29" s="547"/>
      <c r="M29" s="59" t="s">
        <v>22</v>
      </c>
      <c r="N29" s="303"/>
      <c r="O29" s="302" t="s">
        <v>209</v>
      </c>
      <c r="P29" s="302"/>
      <c r="Q29" s="302"/>
      <c r="R29" s="301"/>
      <c r="S29" s="301"/>
      <c r="T29" s="301"/>
      <c r="U29" s="182"/>
      <c r="V29" s="182"/>
      <c r="W29" s="181"/>
      <c r="X29" s="547"/>
      <c r="Y29" s="547"/>
      <c r="Z29" s="547"/>
      <c r="AA29" s="547"/>
      <c r="AB29" s="97" t="s">
        <v>45</v>
      </c>
    </row>
    <row r="30" spans="1:28" s="3" customFormat="1" ht="11.25" customHeight="1" x14ac:dyDescent="0.2">
      <c r="A30" s="137">
        <f>IF(N30=0,0,VLOOKUP(N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1</v>
      </c>
      <c r="B30" s="137">
        <f>IF(O30=0,0,VLOOKUP(O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C30" s="137">
        <f>IF(P30=0,0,VLOOKUP(P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37">
        <f>IF(Q30=0,0,VLOOKUP(Q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37">
        <f>IF(R30=0,0,VLOOKUP(R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37">
        <f>IF(S30=0,0,VLOOKUP(S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37">
        <f>IF(T30=0,0,VLOOKUP(T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37">
        <f>IF(U30=0,0,VLOOKUP(U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37">
        <f>IF(V30=0,0,VLOOKUP(V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37">
        <f>IF(W30=0,0,VLOOKUP(W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545"/>
      <c r="L30" s="548"/>
      <c r="M30" s="60" t="s">
        <v>341</v>
      </c>
      <c r="N30" s="300" t="s">
        <v>209</v>
      </c>
      <c r="O30" s="299"/>
      <c r="P30" s="299"/>
      <c r="Q30" s="299"/>
      <c r="R30" s="298"/>
      <c r="S30" s="298"/>
      <c r="T30" s="298"/>
      <c r="U30" s="180"/>
      <c r="V30" s="180"/>
      <c r="W30" s="179"/>
      <c r="X30" s="548"/>
      <c r="Y30" s="548"/>
      <c r="Z30" s="548"/>
      <c r="AA30" s="548"/>
      <c r="AB30" s="97" t="s">
        <v>45</v>
      </c>
    </row>
    <row r="31" spans="1:28" s="3" customFormat="1" ht="11.25" customHeight="1" x14ac:dyDescent="0.2">
      <c r="A31" s="137">
        <f>IF(N31=0,0,VLOOKUP(N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5</v>
      </c>
      <c r="B31" s="137">
        <f>IF(O31=0,0,VLOOKUP(O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37">
        <f>IF(P31=0,0,VLOOKUP(P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D31" s="137">
        <f>IF(Q31=0,0,VLOOKUP(Q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37">
        <f>IF(R31=0,0,VLOOKUP(R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37">
        <f>IF(S31=0,0,VLOOKUP(S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37">
        <f>IF(T31=0,0,VLOOKUP(T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37">
        <f>IF(U31=0,0,VLOOKUP(U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37">
        <f>IF(V31=0,0,VLOOKUP(V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37">
        <f>IF(W31=0,0,VLOOKUP(W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554" t="s">
        <v>54</v>
      </c>
      <c r="L31" s="553" t="str">
        <f>IF(K31=0,0,VLOOKUP(K31,CBGV!$B$4:$M$67,12,0))</f>
        <v>12A2</v>
      </c>
      <c r="M31" s="61" t="s">
        <v>14</v>
      </c>
      <c r="N31" s="306" t="s">
        <v>30</v>
      </c>
      <c r="O31" s="305" t="s">
        <v>146</v>
      </c>
      <c r="P31" s="305"/>
      <c r="Q31" s="305"/>
      <c r="R31" s="304"/>
      <c r="S31" s="304"/>
      <c r="T31" s="304"/>
      <c r="U31" s="184"/>
      <c r="V31" s="184"/>
      <c r="W31" s="183"/>
      <c r="X31" s="553">
        <f>IF(K31=0,0,VLOOKUP(K31,CBGV!$B$4:$P$67,14,0))+IF(L31=0,0,VLOOKUP(L31,'T-L-K'!$B$7:$BH$35,2,0))</f>
        <v>6.75</v>
      </c>
      <c r="Y31" s="550">
        <f>SUM(A31:J33)</f>
        <v>11</v>
      </c>
      <c r="Z31" s="550">
        <f>SUM(A31:J33)+X31</f>
        <v>17.75</v>
      </c>
      <c r="AA31" s="553">
        <f>IF((Z31-(VLOOKUP(K31,CBGV!$B$4:$P$67,13,0)))&lt;=-14,"/",(Z31-(VLOOKUP(K31,CBGV!$B$4:$P$67,13,0))))</f>
        <v>0.75</v>
      </c>
      <c r="AB31" s="97" t="s">
        <v>45</v>
      </c>
    </row>
    <row r="32" spans="1:28" s="3" customFormat="1" ht="11.25" customHeight="1" x14ac:dyDescent="0.2">
      <c r="A32" s="137">
        <f>IF(N32=0,0,VLOOKUP(N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B32" s="137">
        <f>IF(O32=0,0,VLOOKUP(O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C32" s="137">
        <f>IF(P32=0,0,VLOOKUP(P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2</v>
      </c>
      <c r="D32" s="137">
        <f>IF(Q32=0,0,VLOOKUP(Q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37">
        <f>IF(R32=0,0,VLOOKUP(R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37">
        <f>IF(S32=0,0,VLOOKUP(S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37">
        <f>IF(T32=0,0,VLOOKUP(T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37">
        <f>IF(U32=0,0,VLOOKUP(U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37">
        <f>IF(V32=0,0,VLOOKUP(V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37">
        <f>IF(W32=0,0,VLOOKUP(W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555"/>
      <c r="L32" s="551"/>
      <c r="M32" s="55" t="s">
        <v>22</v>
      </c>
      <c r="N32" s="303"/>
      <c r="O32" s="302"/>
      <c r="P32" s="302" t="s">
        <v>208</v>
      </c>
      <c r="Q32" s="302"/>
      <c r="R32" s="301"/>
      <c r="S32" s="301"/>
      <c r="T32" s="301"/>
      <c r="U32" s="182"/>
      <c r="V32" s="182"/>
      <c r="W32" s="181"/>
      <c r="X32" s="551"/>
      <c r="Y32" s="551"/>
      <c r="Z32" s="551"/>
      <c r="AA32" s="551"/>
      <c r="AB32" s="97" t="s">
        <v>45</v>
      </c>
    </row>
    <row r="33" spans="1:28" s="3" customFormat="1" ht="11.25" customHeight="1" x14ac:dyDescent="0.2">
      <c r="A33" s="137">
        <f>IF(N33=0,0,VLOOKUP(N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B33" s="137">
        <f>IF(O33=0,0,VLOOKUP(O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C33" s="137">
        <f>IF(P33=0,0,VLOOKUP(P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37">
        <f>IF(Q33=0,0,VLOOKUP(Q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37">
        <f>IF(R33=0,0,VLOOKUP(R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37">
        <f>IF(S33=0,0,VLOOKUP(S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37">
        <f>IF(T33=0,0,VLOOKUP(T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37">
        <f>IF(U33=0,0,VLOOKUP(U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37">
        <f>IF(V33=0,0,VLOOKUP(V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37">
        <f>IF(W33=0,0,VLOOKUP(W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556"/>
      <c r="L33" s="552"/>
      <c r="M33" s="56" t="s">
        <v>341</v>
      </c>
      <c r="N33" s="300"/>
      <c r="O33" s="299"/>
      <c r="P33" s="299"/>
      <c r="Q33" s="299"/>
      <c r="R33" s="298"/>
      <c r="S33" s="298"/>
      <c r="T33" s="298"/>
      <c r="U33" s="180"/>
      <c r="V33" s="180"/>
      <c r="W33" s="179"/>
      <c r="X33" s="552"/>
      <c r="Y33" s="552"/>
      <c r="Z33" s="552"/>
      <c r="AA33" s="552"/>
      <c r="AB33" s="97" t="s">
        <v>45</v>
      </c>
    </row>
    <row r="34" spans="1:28" s="3" customFormat="1" ht="11.25" customHeight="1" x14ac:dyDescent="0.2">
      <c r="A34" s="137">
        <f>IF(N34=0,0,VLOOKUP(N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5</v>
      </c>
      <c r="B34" s="137">
        <f>IF(O34=0,0,VLOOKUP(O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37">
        <f>IF(P34=0,0,VLOOKUP(P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D34" s="137">
        <f>IF(Q34=0,0,VLOOKUP(Q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37">
        <f>IF(R34=0,0,VLOOKUP(R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37">
        <f>IF(S34=0,0,VLOOKUP(S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37">
        <f>IF(T34=0,0,VLOOKUP(T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37">
        <f>IF(U34=0,0,VLOOKUP(U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37">
        <f>IF(V34=0,0,VLOOKUP(V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37">
        <f>IF(W34=0,0,VLOOKUP(W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543" t="s">
        <v>55</v>
      </c>
      <c r="L34" s="546" t="str">
        <f>IF(K34=0,0,VLOOKUP(K34,CBGV!$B$4:$M$67,12,0))</f>
        <v>11A8</v>
      </c>
      <c r="M34" s="58" t="s">
        <v>14</v>
      </c>
      <c r="N34" s="306" t="s">
        <v>226</v>
      </c>
      <c r="O34" s="305" t="s">
        <v>215</v>
      </c>
      <c r="P34" s="305"/>
      <c r="Q34" s="305"/>
      <c r="R34" s="304"/>
      <c r="S34" s="304"/>
      <c r="T34" s="304"/>
      <c r="U34" s="184"/>
      <c r="V34" s="184"/>
      <c r="W34" s="183"/>
      <c r="X34" s="546">
        <f>IF(K34=0,0,VLOOKUP(K34,CBGV!$B$4:$P$67,14,0))+IF(L34=0,0,VLOOKUP(L34,'T-L-K'!$B$7:$BH$35,2,0))</f>
        <v>5</v>
      </c>
      <c r="Y34" s="549">
        <f>SUM(A34:J36)</f>
        <v>12</v>
      </c>
      <c r="Z34" s="549">
        <f>SUM(A34:J36)+X34</f>
        <v>17</v>
      </c>
      <c r="AA34" s="546">
        <f>IF((Z34-(VLOOKUP(K34,CBGV!$B$4:$P$67,13,0)))&lt;=-14,"/",(Z34-(VLOOKUP(K34,CBGV!$B$4:$P$67,13,0))))</f>
        <v>0</v>
      </c>
      <c r="AB34" s="97" t="s">
        <v>45</v>
      </c>
    </row>
    <row r="35" spans="1:28" s="3" customFormat="1" ht="11.25" customHeight="1" x14ac:dyDescent="0.2">
      <c r="A35" s="137">
        <f>IF(N35=0,0,VLOOKUP(N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B35" s="137">
        <f>IF(O35=0,0,VLOOKUP(O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C35" s="137">
        <f>IF(P35=0,0,VLOOKUP(P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D35" s="137">
        <f>IF(Q35=0,0,VLOOKUP(Q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E35" s="137">
        <f>IF(R35=0,0,VLOOKUP(R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F35" s="137">
        <f>IF(S35=0,0,VLOOKUP(S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G35" s="137">
        <f>IF(T35=0,0,VLOOKUP(T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37">
        <f>IF(U35=0,0,VLOOKUP(U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37">
        <f>IF(V35=0,0,VLOOKUP(V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37">
        <f>IF(W35=0,0,VLOOKUP(W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544"/>
      <c r="L35" s="547"/>
      <c r="M35" s="59" t="s">
        <v>22</v>
      </c>
      <c r="N35" s="303"/>
      <c r="O35" s="302"/>
      <c r="P35" s="302" t="s">
        <v>21</v>
      </c>
      <c r="Q35" s="302"/>
      <c r="R35" s="301"/>
      <c r="S35" s="301"/>
      <c r="T35" s="301"/>
      <c r="U35" s="182"/>
      <c r="V35" s="182"/>
      <c r="W35" s="181"/>
      <c r="X35" s="547"/>
      <c r="Y35" s="547"/>
      <c r="Z35" s="547"/>
      <c r="AA35" s="547"/>
      <c r="AB35" s="97" t="s">
        <v>45</v>
      </c>
    </row>
    <row r="36" spans="1:28" s="3" customFormat="1" ht="11.25" customHeight="1" x14ac:dyDescent="0.2">
      <c r="A36" s="137">
        <f>IF(N36=0,0,VLOOKUP(N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1</v>
      </c>
      <c r="B36" s="137">
        <f>IF(O36=0,0,VLOOKUP(O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C36" s="137">
        <f>IF(P36=0,0,VLOOKUP(P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37">
        <f>IF(Q36=0,0,VLOOKUP(Q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37">
        <f>IF(R36=0,0,VLOOKUP(R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37">
        <f>IF(S36=0,0,VLOOKUP(S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37">
        <f>IF(T36=0,0,VLOOKUP(T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37">
        <f>IF(U36=0,0,VLOOKUP(U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37">
        <f>IF(V36=0,0,VLOOKUP(V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37">
        <f>IF(W36=0,0,VLOOKUP(W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545"/>
      <c r="L36" s="548"/>
      <c r="M36" s="60" t="s">
        <v>341</v>
      </c>
      <c r="N36" s="300" t="s">
        <v>215</v>
      </c>
      <c r="O36" s="299"/>
      <c r="P36" s="299"/>
      <c r="Q36" s="299"/>
      <c r="R36" s="298"/>
      <c r="S36" s="298"/>
      <c r="T36" s="298"/>
      <c r="U36" s="180"/>
      <c r="V36" s="180"/>
      <c r="W36" s="179"/>
      <c r="X36" s="548"/>
      <c r="Y36" s="548"/>
      <c r="Z36" s="548"/>
      <c r="AA36" s="548"/>
      <c r="AB36" s="97" t="s">
        <v>45</v>
      </c>
    </row>
    <row r="37" spans="1:28" s="3" customFormat="1" ht="11.25" customHeight="1" x14ac:dyDescent="0.2">
      <c r="A37" s="137">
        <f>IF(N37=0,0,VLOOKUP(N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5</v>
      </c>
      <c r="B37" s="137">
        <f>IF(O37=0,0,VLOOKUP(O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C37" s="137">
        <f>IF(P37=0,0,VLOOKUP(P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D37" s="137">
        <f>IF(Q37=0,0,VLOOKUP(Q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E37" s="137">
        <f>IF(R37=0,0,VLOOKUP(R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F37" s="137">
        <f>IF(S37=0,0,VLOOKUP(S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G37" s="137">
        <f>IF(T37=0,0,VLOOKUP(T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H37" s="137">
        <f>IF(U37=0,0,VLOOKUP(U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I37" s="137">
        <f>IF(V37=0,0,VLOOKUP(V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37">
        <f>IF(W37=0,0,VLOOKUP(W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554" t="s">
        <v>56</v>
      </c>
      <c r="L37" s="553" t="str">
        <f>IF(K37=0,0,VLOOKUP(K37,CBGV!$B$4:$M$67,12,0))</f>
        <v>11A5</v>
      </c>
      <c r="M37" s="61" t="s">
        <v>14</v>
      </c>
      <c r="N37" s="306" t="s">
        <v>20</v>
      </c>
      <c r="O37" s="305" t="s">
        <v>142</v>
      </c>
      <c r="P37" s="305"/>
      <c r="Q37" s="305"/>
      <c r="R37" s="304"/>
      <c r="S37" s="304"/>
      <c r="T37" s="304"/>
      <c r="U37" s="184"/>
      <c r="V37" s="184"/>
      <c r="W37" s="183"/>
      <c r="X37" s="553">
        <f>IF(K37=0,0,VLOOKUP(K37,CBGV!$B$4:$P$67,14,0))+IF(L37=0,0,VLOOKUP(L37,'T-L-K'!$B$7:$BH$35,2,0))</f>
        <v>5</v>
      </c>
      <c r="Y37" s="550">
        <f>SUM(A37:J39)</f>
        <v>12</v>
      </c>
      <c r="Z37" s="550">
        <f>SUM(A37:J39)+X37</f>
        <v>17</v>
      </c>
      <c r="AA37" s="553">
        <f>IF((Z37-(VLOOKUP(K37,CBGV!$B$4:$P$67,13,0)))&lt;=-14,"/",(Z37-(VLOOKUP(K37,CBGV!$B$4:$P$67,13,0))))</f>
        <v>0</v>
      </c>
      <c r="AB37" s="97" t="s">
        <v>45</v>
      </c>
    </row>
    <row r="38" spans="1:28" s="3" customFormat="1" ht="11.25" customHeight="1" x14ac:dyDescent="0.2">
      <c r="A38" s="137">
        <f>IF(N38=0,0,VLOOKUP(N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B38" s="137">
        <f>IF(O38=0,0,VLOOKUP(O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C38" s="137">
        <f>IF(P38=0,0,VLOOKUP(P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D38" s="137">
        <f>IF(Q38=0,0,VLOOKUP(Q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E38" s="137">
        <f>IF(R38=0,0,VLOOKUP(R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37">
        <f>IF(S38=0,0,VLOOKUP(S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37">
        <f>IF(T38=0,0,VLOOKUP(T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37">
        <f>IF(U38=0,0,VLOOKUP(U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37">
        <f>IF(V38=0,0,VLOOKUP(V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37">
        <f>IF(W38=0,0,VLOOKUP(W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555"/>
      <c r="L38" s="551"/>
      <c r="M38" s="55" t="s">
        <v>22</v>
      </c>
      <c r="N38" s="303"/>
      <c r="O38" s="302"/>
      <c r="P38" s="302" t="s">
        <v>210</v>
      </c>
      <c r="Q38" s="302"/>
      <c r="R38" s="301"/>
      <c r="S38" s="301"/>
      <c r="T38" s="301"/>
      <c r="U38" s="182"/>
      <c r="V38" s="182"/>
      <c r="W38" s="181"/>
      <c r="X38" s="551"/>
      <c r="Y38" s="551"/>
      <c r="Z38" s="551"/>
      <c r="AA38" s="551"/>
      <c r="AB38" s="97" t="s">
        <v>45</v>
      </c>
    </row>
    <row r="39" spans="1:28" s="3" customFormat="1" ht="11.25" customHeight="1" x14ac:dyDescent="0.2">
      <c r="A39" s="137">
        <f>IF(N39=0,0,VLOOKUP(N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1</v>
      </c>
      <c r="B39" s="137">
        <f>IF(O39=0,0,VLOOKUP(O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37">
        <f>IF(P39=0,0,VLOOKUP(P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37">
        <f>IF(Q39=0,0,VLOOKUP(Q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37">
        <f>IF(R39=0,0,VLOOKUP(R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37">
        <f>IF(S39=0,0,VLOOKUP(S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37">
        <f>IF(T39=0,0,VLOOKUP(T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37">
        <f>IF(U39=0,0,VLOOKUP(U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37">
        <f>IF(V39=0,0,VLOOKUP(V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37">
        <f>IF(W39=0,0,VLOOKUP(W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556"/>
      <c r="L39" s="552"/>
      <c r="M39" s="56" t="s">
        <v>341</v>
      </c>
      <c r="N39" s="300" t="s">
        <v>142</v>
      </c>
      <c r="O39" s="299"/>
      <c r="P39" s="299"/>
      <c r="Q39" s="299"/>
      <c r="R39" s="298"/>
      <c r="S39" s="298"/>
      <c r="T39" s="298"/>
      <c r="U39" s="180"/>
      <c r="V39" s="180"/>
      <c r="W39" s="179"/>
      <c r="X39" s="552"/>
      <c r="Y39" s="552"/>
      <c r="Z39" s="552"/>
      <c r="AA39" s="552"/>
      <c r="AB39" s="97" t="s">
        <v>45</v>
      </c>
    </row>
    <row r="40" spans="1:28" s="3" customFormat="1" ht="11.25" customHeight="1" x14ac:dyDescent="0.2">
      <c r="A40" s="137">
        <f>IF(N40=0,0,VLOOKUP(N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1</v>
      </c>
      <c r="B40" s="137">
        <f>IF(O40=0,0,VLOOKUP(O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1</v>
      </c>
      <c r="C40" s="137">
        <f>IF(P40=0,0,VLOOKUP(P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1</v>
      </c>
      <c r="D40" s="137">
        <f>IF(Q40=0,0,VLOOKUP(Q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1</v>
      </c>
      <c r="E40" s="137">
        <f>IF(R40=0,0,VLOOKUP(R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F40" s="137">
        <f>IF(S40=0,0,VLOOKUP(S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G40" s="137">
        <f>IF(T40=0,0,VLOOKUP(T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H40" s="137">
        <f>IF(U40=0,0,VLOOKUP(U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I40" s="137">
        <f>IF(V40=0,0,VLOOKUP(V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37">
        <f>IF(W40=0,0,VLOOKUP(W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543" t="s">
        <v>57</v>
      </c>
      <c r="L40" s="546">
        <f>IF(K40=0,0,VLOOKUP(K40,CBGV!$B$4:$M$67,12,0))</f>
        <v>0</v>
      </c>
      <c r="M40" s="58" t="s">
        <v>22</v>
      </c>
      <c r="N40" s="306" t="s">
        <v>30</v>
      </c>
      <c r="O40" s="305" t="s">
        <v>144</v>
      </c>
      <c r="P40" s="305" t="s">
        <v>225</v>
      </c>
      <c r="Q40" s="305" t="s">
        <v>226</v>
      </c>
      <c r="R40" s="304"/>
      <c r="S40" s="304"/>
      <c r="T40" s="304"/>
      <c r="U40" s="184"/>
      <c r="V40" s="184"/>
      <c r="W40" s="183"/>
      <c r="X40" s="553">
        <f>IF(K40=0,0,VLOOKUP(K40,CBGV!$B$4:$P$67,14,0))+IF(L40=0,0,VLOOKUP(L40,'T-L-K'!$B$7:$BH$35,2,0))</f>
        <v>1</v>
      </c>
      <c r="Y40" s="550">
        <f>SUM(A40:J42)</f>
        <v>12</v>
      </c>
      <c r="Z40" s="550">
        <f>SUM(A40:J42)+X40</f>
        <v>13</v>
      </c>
      <c r="AA40" s="553">
        <f>IF((Z40-(VLOOKUP(K40,CBGV!$B$4:$P$67,13,0)))&lt;=-14,"/",(Z40-(VLOOKUP(K40,CBGV!$B$4:$P$67,13,0))))</f>
        <v>-4</v>
      </c>
      <c r="AB40" s="97" t="s">
        <v>45</v>
      </c>
    </row>
    <row r="41" spans="1:28" s="3" customFormat="1" ht="11.25" customHeight="1" x14ac:dyDescent="0.2">
      <c r="A41" s="137">
        <f>IF(N41=0,0,VLOOKUP(N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B41" s="137">
        <f>IF(O41=0,0,VLOOKUP(O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C41" s="137">
        <f>IF(P41=0,0,VLOOKUP(P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D41" s="137">
        <f>IF(Q41=0,0,VLOOKUP(Q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E41" s="137">
        <f>IF(R41=0,0,VLOOKUP(R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F41" s="137">
        <f>IF(S41=0,0,VLOOKUP(S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37">
        <f>IF(T41=0,0,VLOOKUP(T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37">
        <f>IF(U41=0,0,VLOOKUP(U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37">
        <f>IF(V41=0,0,VLOOKUP(V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37">
        <f>IF(W41=0,0,VLOOKUP(W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544"/>
      <c r="L41" s="547"/>
      <c r="M41" s="59" t="s">
        <v>22</v>
      </c>
      <c r="N41" s="303" t="s">
        <v>32</v>
      </c>
      <c r="O41" s="302" t="s">
        <v>211</v>
      </c>
      <c r="P41" s="302" t="s">
        <v>128</v>
      </c>
      <c r="Q41" s="302" t="s">
        <v>213</v>
      </c>
      <c r="R41" s="301"/>
      <c r="S41" s="301"/>
      <c r="T41" s="301"/>
      <c r="U41" s="182"/>
      <c r="V41" s="182"/>
      <c r="W41" s="181"/>
      <c r="X41" s="551"/>
      <c r="Y41" s="551"/>
      <c r="Z41" s="551"/>
      <c r="AA41" s="551"/>
      <c r="AB41" s="97" t="s">
        <v>45</v>
      </c>
    </row>
    <row r="42" spans="1:28" s="3" customFormat="1" ht="11.25" customHeight="1" x14ac:dyDescent="0.2">
      <c r="A42" s="137">
        <f>IF(N42=0,0,VLOOKUP(N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37">
        <f>IF(O42=0,0,VLOOKUP(O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37">
        <f>IF(P42=0,0,VLOOKUP(P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37">
        <f>IF(Q42=0,0,VLOOKUP(Q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37">
        <f>IF(R42=0,0,VLOOKUP(R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37">
        <f>IF(S42=0,0,VLOOKUP(S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37">
        <f>IF(T42=0,0,VLOOKUP(T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37">
        <f>IF(U42=0,0,VLOOKUP(U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37">
        <f>IF(V42=0,0,VLOOKUP(V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37">
        <f>IF(W42=0,0,VLOOKUP(W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545"/>
      <c r="L42" s="548"/>
      <c r="M42" s="60" t="s">
        <v>341</v>
      </c>
      <c r="N42" s="300"/>
      <c r="O42" s="299"/>
      <c r="P42" s="299"/>
      <c r="Q42" s="299"/>
      <c r="R42" s="298"/>
      <c r="S42" s="298"/>
      <c r="T42" s="298"/>
      <c r="U42" s="180"/>
      <c r="V42" s="180"/>
      <c r="W42" s="179"/>
      <c r="X42" s="552"/>
      <c r="Y42" s="552"/>
      <c r="Z42" s="552"/>
      <c r="AA42" s="552"/>
      <c r="AB42" s="97" t="s">
        <v>45</v>
      </c>
    </row>
    <row r="43" spans="1:28" s="3" customFormat="1" ht="11.25" customHeight="1" x14ac:dyDescent="0.2">
      <c r="A43" s="137">
        <f>IF(N43=0,0,VLOOKUP(N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1</v>
      </c>
      <c r="B43" s="137">
        <f>IF(O43=0,0,VLOOKUP(O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1</v>
      </c>
      <c r="C43" s="137">
        <f>IF(P43=0,0,VLOOKUP(P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1</v>
      </c>
      <c r="D43" s="137">
        <f>IF(Q43=0,0,VLOOKUP(Q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1</v>
      </c>
      <c r="E43" s="137">
        <f>IF(R43=0,0,VLOOKUP(R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1</v>
      </c>
      <c r="F43" s="137">
        <f>IF(S43=0,0,VLOOKUP(S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37">
        <f>IF(T43=0,0,VLOOKUP(T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37">
        <f>IF(U43=0,0,VLOOKUP(U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37">
        <f>IF(V43=0,0,VLOOKUP(V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37">
        <f>IF(W43=0,0,VLOOKUP(W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554" t="s">
        <v>254</v>
      </c>
      <c r="L43" s="553" t="str">
        <f>IF(K43=0,0,VLOOKUP(K43,CBGV!$B$4:$M$67,12,0))</f>
        <v>12A5</v>
      </c>
      <c r="M43" s="61" t="s">
        <v>22</v>
      </c>
      <c r="N43" s="306" t="s">
        <v>27</v>
      </c>
      <c r="O43" s="305" t="s">
        <v>20</v>
      </c>
      <c r="P43" s="305" t="s">
        <v>182</v>
      </c>
      <c r="Q43" s="305" t="s">
        <v>227</v>
      </c>
      <c r="R43" s="304" t="s">
        <v>232</v>
      </c>
      <c r="S43" s="304"/>
      <c r="T43" s="304"/>
      <c r="U43" s="184"/>
      <c r="V43" s="184"/>
      <c r="W43" s="183"/>
      <c r="X43" s="553">
        <f>IF(K43=0,0,VLOOKUP(K43,CBGV!$B$4:$P$67,14,0))+IF(L43=0,0,VLOOKUP(L43,'T-L-K'!$B$7:$BH$35,2,0))</f>
        <v>4.75</v>
      </c>
      <c r="Y43" s="550">
        <f>SUM(A43:J45)</f>
        <v>13</v>
      </c>
      <c r="Z43" s="550">
        <f>SUM(A43:J45)+X43</f>
        <v>17.75</v>
      </c>
      <c r="AA43" s="553">
        <f>IF((Z43-(VLOOKUP(K43,CBGV!$B$4:$P$67,13,0)))&lt;=-14,"/",(Z43-(VLOOKUP(K43,CBGV!$B$4:$P$67,13,0))))</f>
        <v>0.75</v>
      </c>
      <c r="AB43" s="97" t="s">
        <v>45</v>
      </c>
    </row>
    <row r="44" spans="1:28" s="3" customFormat="1" ht="11.25" customHeight="1" x14ac:dyDescent="0.2">
      <c r="A44" s="137">
        <f>IF(N44=0,0,VLOOKUP(N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B44" s="137">
        <f>IF(O44=0,0,VLOOKUP(O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37">
        <f>IF(P44=0,0,VLOOKUP(P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D44" s="137">
        <f>IF(Q44=0,0,VLOOKUP(Q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E44" s="137">
        <f>IF(R44=0,0,VLOOKUP(R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37">
        <f>IF(S44=0,0,VLOOKUP(S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37">
        <f>IF(T44=0,0,VLOOKUP(T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37">
        <f>IF(U44=0,0,VLOOKUP(U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37">
        <f>IF(V44=0,0,VLOOKUP(V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37">
        <f>IF(W44=0,0,VLOOKUP(W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555"/>
      <c r="L44" s="551"/>
      <c r="M44" s="55" t="s">
        <v>22</v>
      </c>
      <c r="N44" s="303" t="s">
        <v>18</v>
      </c>
      <c r="O44" s="302" t="s">
        <v>24</v>
      </c>
      <c r="P44" s="302" t="s">
        <v>142</v>
      </c>
      <c r="Q44" s="302" t="s">
        <v>214</v>
      </c>
      <c r="R44" s="301"/>
      <c r="S44" s="301"/>
      <c r="T44" s="301"/>
      <c r="U44" s="182"/>
      <c r="V44" s="182"/>
      <c r="W44" s="181"/>
      <c r="X44" s="551"/>
      <c r="Y44" s="551"/>
      <c r="Z44" s="551"/>
      <c r="AA44" s="551"/>
      <c r="AB44" s="97" t="s">
        <v>45</v>
      </c>
    </row>
    <row r="45" spans="1:28" s="3" customFormat="1" ht="11.25" customHeight="1" x14ac:dyDescent="0.2">
      <c r="A45" s="137">
        <f>IF(N45=0,0,VLOOKUP(N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37">
        <f>IF(O45=0,0,VLOOKUP(O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37">
        <f>IF(P45=0,0,VLOOKUP(P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37">
        <f>IF(Q45=0,0,VLOOKUP(Q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37">
        <f>IF(R45=0,0,VLOOKUP(R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37">
        <f>IF(S45=0,0,VLOOKUP(S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37">
        <f>IF(T45=0,0,VLOOKUP(T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37">
        <f>IF(U45=0,0,VLOOKUP(U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37">
        <f>IF(V45=0,0,VLOOKUP(V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37">
        <f>IF(W45=0,0,VLOOKUP(W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556"/>
      <c r="L45" s="552"/>
      <c r="M45" s="56" t="s">
        <v>341</v>
      </c>
      <c r="N45" s="300"/>
      <c r="O45" s="299"/>
      <c r="P45" s="299"/>
      <c r="Q45" s="299"/>
      <c r="R45" s="298"/>
      <c r="S45" s="298"/>
      <c r="T45" s="298"/>
      <c r="U45" s="180"/>
      <c r="V45" s="180"/>
      <c r="W45" s="179"/>
      <c r="X45" s="552"/>
      <c r="Y45" s="552"/>
      <c r="Z45" s="552"/>
      <c r="AA45" s="552"/>
      <c r="AB45" s="97" t="s">
        <v>45</v>
      </c>
    </row>
    <row r="46" spans="1:28" s="3" customFormat="1" ht="11.25" customHeight="1" x14ac:dyDescent="0.2">
      <c r="A46" s="137">
        <f>IF(N46=0,0,VLOOKUP(N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B46" s="137">
        <f>IF(O46=0,0,VLOOKUP(O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C46" s="137">
        <f>IF(P46=0,0,VLOOKUP(P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D46" s="137">
        <f>IF(Q46=0,0,VLOOKUP(Q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37">
        <f>IF(R46=0,0,VLOOKUP(R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37">
        <f>IF(S46=0,0,VLOOKUP(S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37">
        <f>IF(T46=0,0,VLOOKUP(T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37">
        <f>IF(U46=0,0,VLOOKUP(U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37">
        <f>IF(V46=0,0,VLOOKUP(V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37">
        <f>IF(W46=0,0,VLOOKUP(W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543" t="s">
        <v>58</v>
      </c>
      <c r="L46" s="546">
        <f>IF(K46=0,0,VLOOKUP(K46,CBGV!$B$4:$M$67,12,0))</f>
        <v>0</v>
      </c>
      <c r="M46" s="58" t="s">
        <v>187</v>
      </c>
      <c r="N46" s="306" t="s">
        <v>209</v>
      </c>
      <c r="O46" s="305" t="s">
        <v>212</v>
      </c>
      <c r="P46" s="305" t="s">
        <v>18</v>
      </c>
      <c r="Q46" s="305"/>
      <c r="R46" s="304"/>
      <c r="S46" s="304"/>
      <c r="T46" s="304"/>
      <c r="U46" s="184"/>
      <c r="V46" s="184"/>
      <c r="W46" s="183"/>
      <c r="X46" s="546">
        <f>IF(K46=0,0,VLOOKUP(K46,CBGV!$B$4:$P$67,14,0))+IF(L46=0,0,VLOOKUP(L46,'T-L-K'!$B$7:$BH$35,2,0))</f>
        <v>3</v>
      </c>
      <c r="Y46" s="549">
        <f>SUM(A46:J48)</f>
        <v>11</v>
      </c>
      <c r="Z46" s="549">
        <f>SUM(A46:J48)+X46</f>
        <v>14</v>
      </c>
      <c r="AA46" s="546">
        <f>IF((Z46-(VLOOKUP(K46,CBGV!$B$4:$P$67,13,0)))&lt;=-14,"/",(Z46-(VLOOKUP(K46,CBGV!$B$4:$P$67,13,0))))</f>
        <v>-3</v>
      </c>
      <c r="AB46" s="98" t="s">
        <v>23</v>
      </c>
    </row>
    <row r="47" spans="1:28" s="3" customFormat="1" ht="11.25" customHeight="1" x14ac:dyDescent="0.2">
      <c r="A47" s="137">
        <f>IF(N47=0,0,VLOOKUP(N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B47" s="137">
        <f>IF(O47=0,0,VLOOKUP(O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C47" s="137">
        <f>IF(P47=0,0,VLOOKUP(P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D47" s="137">
        <f>IF(Q47=0,0,VLOOKUP(Q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37">
        <f>IF(R47=0,0,VLOOKUP(R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37">
        <f>IF(S47=0,0,VLOOKUP(S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37">
        <f>IF(T47=0,0,VLOOKUP(T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37">
        <f>IF(U47=0,0,VLOOKUP(U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37">
        <f>IF(V47=0,0,VLOOKUP(V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37">
        <f>IF(W47=0,0,VLOOKUP(W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544"/>
      <c r="L47" s="547"/>
      <c r="M47" s="59" t="s">
        <v>366</v>
      </c>
      <c r="N47" s="303" t="s">
        <v>209</v>
      </c>
      <c r="O47" s="302" t="s">
        <v>212</v>
      </c>
      <c r="P47" s="302" t="s">
        <v>142</v>
      </c>
      <c r="Q47" s="302"/>
      <c r="R47" s="301"/>
      <c r="S47" s="301"/>
      <c r="T47" s="301"/>
      <c r="U47" s="182"/>
      <c r="V47" s="182"/>
      <c r="W47" s="181"/>
      <c r="X47" s="547"/>
      <c r="Y47" s="547"/>
      <c r="Z47" s="547"/>
      <c r="AA47" s="547"/>
      <c r="AB47" s="98" t="s">
        <v>23</v>
      </c>
    </row>
    <row r="48" spans="1:28" s="3" customFormat="1" ht="11.25" customHeight="1" x14ac:dyDescent="0.2">
      <c r="A48" s="137">
        <f>IF(N48=0,0,VLOOKUP(N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B48" s="137">
        <f>IF(O48=0,0,VLOOKUP(O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37">
        <f>IF(P48=0,0,VLOOKUP(P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37">
        <f>IF(Q48=0,0,VLOOKUP(Q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37">
        <f>IF(R48=0,0,VLOOKUP(R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37">
        <f>IF(S48=0,0,VLOOKUP(S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37">
        <f>IF(T48=0,0,VLOOKUP(T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37">
        <f>IF(U48=0,0,VLOOKUP(U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37">
        <f>IF(V48=0,0,VLOOKUP(V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37">
        <f>IF(W48=0,0,VLOOKUP(W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545"/>
      <c r="L48" s="548"/>
      <c r="M48" s="60" t="s">
        <v>341</v>
      </c>
      <c r="N48" s="300"/>
      <c r="O48" s="299"/>
      <c r="P48" s="299"/>
      <c r="Q48" s="299"/>
      <c r="R48" s="298"/>
      <c r="S48" s="298"/>
      <c r="T48" s="298"/>
      <c r="U48" s="180"/>
      <c r="V48" s="180"/>
      <c r="W48" s="179"/>
      <c r="X48" s="548"/>
      <c r="Y48" s="548"/>
      <c r="Z48" s="548"/>
      <c r="AA48" s="548"/>
      <c r="AB48" s="98" t="s">
        <v>23</v>
      </c>
    </row>
    <row r="49" spans="1:28" s="3" customFormat="1" ht="11.25" customHeight="1" x14ac:dyDescent="0.2">
      <c r="A49" s="137">
        <f>IF(N49=0,0,VLOOKUP(N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B49" s="137">
        <f>IF(O49=0,0,VLOOKUP(O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C49" s="137">
        <f>IF(P49=0,0,VLOOKUP(P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37">
        <f>IF(Q49=0,0,VLOOKUP(Q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E49" s="137">
        <f>IF(R49=0,0,VLOOKUP(R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37">
        <f>IF(S49=0,0,VLOOKUP(S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37">
        <f>IF(T49=0,0,VLOOKUP(T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37">
        <f>IF(U49=0,0,VLOOKUP(U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37">
        <f>IF(V49=0,0,VLOOKUP(V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37">
        <f>IF(W49=0,0,VLOOKUP(W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554" t="s">
        <v>59</v>
      </c>
      <c r="L49" s="553" t="str">
        <f>IF(K49=0,0,VLOOKUP(K49,CBGV!$B$4:$M$67,12,0))</f>
        <v>10A9</v>
      </c>
      <c r="M49" s="61" t="s">
        <v>187</v>
      </c>
      <c r="N49" s="306" t="s">
        <v>21</v>
      </c>
      <c r="O49" s="305" t="s">
        <v>211</v>
      </c>
      <c r="P49" s="305" t="s">
        <v>227</v>
      </c>
      <c r="Q49" s="305" t="s">
        <v>232</v>
      </c>
      <c r="R49" s="304"/>
      <c r="S49" s="304"/>
      <c r="T49" s="304"/>
      <c r="U49" s="184"/>
      <c r="V49" s="184"/>
      <c r="W49" s="183"/>
      <c r="X49" s="553">
        <f>IF(K49=0,0,VLOOKUP(K49,CBGV!$B$4:$P$67,14,0))+IF(L49=0,0,VLOOKUP(L49,'T-L-K'!$B$7:$BH$35,2,0))</f>
        <v>5</v>
      </c>
      <c r="Y49" s="550">
        <f>SUM(A49:J51)</f>
        <v>12</v>
      </c>
      <c r="Z49" s="550">
        <f>SUM(A49:J51)+X49</f>
        <v>17</v>
      </c>
      <c r="AA49" s="553">
        <f>IF((Z49-(VLOOKUP(K49,CBGV!$B$4:$P$67,13,0)))&lt;=-14,"/",(Z49-(VLOOKUP(K49,CBGV!$B$4:$P$67,13,0))))</f>
        <v>0</v>
      </c>
      <c r="AB49" s="98" t="s">
        <v>23</v>
      </c>
    </row>
    <row r="50" spans="1:28" s="3" customFormat="1" ht="11.25" customHeight="1" x14ac:dyDescent="0.2">
      <c r="A50" s="137">
        <f>IF(N50=0,0,VLOOKUP(N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1</v>
      </c>
      <c r="B50" s="137">
        <f>IF(O50=0,0,VLOOKUP(O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1</v>
      </c>
      <c r="C50" s="137">
        <f>IF(P50=0,0,VLOOKUP(P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1</v>
      </c>
      <c r="D50" s="137">
        <f>IF(Q50=0,0,VLOOKUP(Q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37">
        <f>IF(R50=0,0,VLOOKUP(R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37">
        <f>IF(S50=0,0,VLOOKUP(S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37">
        <f>IF(T50=0,0,VLOOKUP(T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37">
        <f>IF(U50=0,0,VLOOKUP(U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37">
        <f>IF(V50=0,0,VLOOKUP(V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37">
        <f>IF(W50=0,0,VLOOKUP(W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555"/>
      <c r="L50" s="551"/>
      <c r="M50" s="55" t="s">
        <v>366</v>
      </c>
      <c r="N50" s="303" t="s">
        <v>27</v>
      </c>
      <c r="O50" s="302" t="s">
        <v>30</v>
      </c>
      <c r="P50" s="302" t="s">
        <v>227</v>
      </c>
      <c r="Q50" s="302"/>
      <c r="R50" s="301"/>
      <c r="S50" s="301"/>
      <c r="T50" s="301"/>
      <c r="U50" s="182"/>
      <c r="V50" s="182"/>
      <c r="W50" s="181"/>
      <c r="X50" s="551"/>
      <c r="Y50" s="551"/>
      <c r="Z50" s="551"/>
      <c r="AA50" s="551"/>
      <c r="AB50" s="98" t="s">
        <v>23</v>
      </c>
    </row>
    <row r="51" spans="1:28" s="3" customFormat="1" ht="11.25" customHeight="1" x14ac:dyDescent="0.2">
      <c r="A51" s="137">
        <f>IF(N51=0,0,VLOOKUP(N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B51" s="137">
        <f>IF(O51=0,0,VLOOKUP(O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37">
        <f>IF(P51=0,0,VLOOKUP(P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37">
        <f>IF(Q51=0,0,VLOOKUP(Q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37">
        <f>IF(R51=0,0,VLOOKUP(R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37">
        <f>IF(S51=0,0,VLOOKUP(S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37">
        <f>IF(T51=0,0,VLOOKUP(T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37">
        <f>IF(U51=0,0,VLOOKUP(U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37">
        <f>IF(V51=0,0,VLOOKUP(V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37">
        <f>IF(W51=0,0,VLOOKUP(W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556"/>
      <c r="L51" s="552"/>
      <c r="M51" s="56" t="s">
        <v>341</v>
      </c>
      <c r="N51" s="300"/>
      <c r="O51" s="299"/>
      <c r="P51" s="299"/>
      <c r="Q51" s="299"/>
      <c r="R51" s="298"/>
      <c r="S51" s="298"/>
      <c r="T51" s="298"/>
      <c r="U51" s="180"/>
      <c r="V51" s="180"/>
      <c r="W51" s="179"/>
      <c r="X51" s="552"/>
      <c r="Y51" s="552"/>
      <c r="Z51" s="552"/>
      <c r="AA51" s="552"/>
      <c r="AB51" s="98" t="s">
        <v>23</v>
      </c>
    </row>
    <row r="52" spans="1:28" s="3" customFormat="1" ht="11.25" customHeight="1" x14ac:dyDescent="0.2">
      <c r="A52" s="137">
        <f>IF(N52=0,0,VLOOKUP(N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B52" s="137">
        <f>IF(O52=0,0,VLOOKUP(O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C52" s="137">
        <f>IF(P52=0,0,VLOOKUP(P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D52" s="137">
        <f>IF(Q52=0,0,VLOOKUP(Q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37">
        <f>IF(R52=0,0,VLOOKUP(R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37">
        <f>IF(S52=0,0,VLOOKUP(S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37">
        <f>IF(T52=0,0,VLOOKUP(T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37">
        <f>IF(U52=0,0,VLOOKUP(U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37">
        <f>IF(V52=0,0,VLOOKUP(V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37">
        <f>IF(W52=0,0,VLOOKUP(W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543" t="s">
        <v>60</v>
      </c>
      <c r="L52" s="546" t="str">
        <f>IF(K52=0,0,VLOOKUP(K52,CBGV!$B$4:$M$67,12,0))</f>
        <v>10A6</v>
      </c>
      <c r="M52" s="58" t="s">
        <v>187</v>
      </c>
      <c r="N52" s="306" t="s">
        <v>208</v>
      </c>
      <c r="O52" s="305" t="s">
        <v>142</v>
      </c>
      <c r="P52" s="305" t="s">
        <v>225</v>
      </c>
      <c r="Q52" s="305"/>
      <c r="R52" s="304"/>
      <c r="S52" s="304"/>
      <c r="T52" s="304"/>
      <c r="U52" s="184"/>
      <c r="V52" s="184"/>
      <c r="W52" s="183"/>
      <c r="X52" s="546">
        <f>IF(K52=0,0,VLOOKUP(K52,CBGV!$B$4:$P$67,14,0))+IF(L52=0,0,VLOOKUP(L52,'T-L-K'!$B$7:$BH$35,2,0))</f>
        <v>5</v>
      </c>
      <c r="Y52" s="549">
        <f>SUM(A52:J54)</f>
        <v>11</v>
      </c>
      <c r="Z52" s="549">
        <f>SUM(A52:J54)+X52</f>
        <v>16</v>
      </c>
      <c r="AA52" s="546">
        <f>IF((Z52-(VLOOKUP(K52,CBGV!$B$4:$P$67,13,0)))&lt;=-14,"/",(Z52-(VLOOKUP(K52,CBGV!$B$4:$P$67,13,0))))</f>
        <v>-1</v>
      </c>
      <c r="AB52" s="98" t="s">
        <v>23</v>
      </c>
    </row>
    <row r="53" spans="1:28" s="3" customFormat="1" ht="11.25" customHeight="1" x14ac:dyDescent="0.2">
      <c r="A53" s="137">
        <f>IF(N53=0,0,VLOOKUP(N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B53" s="137">
        <f>IF(O53=0,0,VLOOKUP(O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C53" s="137">
        <f>IF(P53=0,0,VLOOKUP(P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1</v>
      </c>
      <c r="D53" s="137">
        <f>IF(Q53=0,0,VLOOKUP(Q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37">
        <f>IF(R53=0,0,VLOOKUP(R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37">
        <f>IF(S53=0,0,VLOOKUP(S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37">
        <f>IF(T53=0,0,VLOOKUP(T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37">
        <f>IF(U53=0,0,VLOOKUP(U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37">
        <f>IF(V53=0,0,VLOOKUP(V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37">
        <f>IF(W53=0,0,VLOOKUP(W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544"/>
      <c r="L53" s="547"/>
      <c r="M53" s="59" t="s">
        <v>366</v>
      </c>
      <c r="N53" s="303" t="s">
        <v>208</v>
      </c>
      <c r="O53" s="302"/>
      <c r="P53" s="319" t="s">
        <v>225</v>
      </c>
      <c r="Q53" s="302"/>
      <c r="R53" s="301"/>
      <c r="S53" s="301"/>
      <c r="T53" s="301"/>
      <c r="U53" s="182"/>
      <c r="V53" s="182"/>
      <c r="W53" s="181"/>
      <c r="X53" s="547"/>
      <c r="Y53" s="547"/>
      <c r="Z53" s="547"/>
      <c r="AA53" s="547"/>
      <c r="AB53" s="98" t="s">
        <v>23</v>
      </c>
    </row>
    <row r="54" spans="1:28" s="3" customFormat="1" ht="11.25" customHeight="1" x14ac:dyDescent="0.2">
      <c r="A54" s="137">
        <f>IF(N54=0,0,VLOOKUP(N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B54" s="137">
        <f>IF(O54=0,0,VLOOKUP(O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37">
        <f>IF(P54=0,0,VLOOKUP(P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37">
        <f>IF(Q54=0,0,VLOOKUP(Q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37">
        <f>IF(R54=0,0,VLOOKUP(R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37">
        <f>IF(S54=0,0,VLOOKUP(S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37">
        <f>IF(T54=0,0,VLOOKUP(T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37">
        <f>IF(U54=0,0,VLOOKUP(U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37">
        <f>IF(V54=0,0,VLOOKUP(V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37">
        <f>IF(W54=0,0,VLOOKUP(W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545"/>
      <c r="L54" s="548"/>
      <c r="M54" s="60" t="s">
        <v>341</v>
      </c>
      <c r="N54" s="300"/>
      <c r="O54" s="299"/>
      <c r="P54" s="299"/>
      <c r="Q54" s="299"/>
      <c r="R54" s="298"/>
      <c r="S54" s="298"/>
      <c r="T54" s="298"/>
      <c r="U54" s="180"/>
      <c r="V54" s="180"/>
      <c r="W54" s="179"/>
      <c r="X54" s="548"/>
      <c r="Y54" s="548"/>
      <c r="Z54" s="548"/>
      <c r="AA54" s="548"/>
      <c r="AB54" s="98" t="s">
        <v>23</v>
      </c>
    </row>
    <row r="55" spans="1:28" s="3" customFormat="1" ht="11.25" customHeight="1" x14ac:dyDescent="0.2">
      <c r="A55" s="137">
        <f>IF(N55=0,0,VLOOKUP(N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B55" s="137">
        <f>IF(O55=0,0,VLOOKUP(O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C55" s="137">
        <f>IF(P55=0,0,VLOOKUP(P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D55" s="137">
        <f>IF(Q55=0,0,VLOOKUP(Q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37">
        <f>IF(R55=0,0,VLOOKUP(R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37">
        <f>IF(S55=0,0,VLOOKUP(S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37">
        <f>IF(T55=0,0,VLOOKUP(T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37">
        <f>IF(U55=0,0,VLOOKUP(U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37">
        <f>IF(V55=0,0,VLOOKUP(V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37">
        <f>IF(W55=0,0,VLOOKUP(W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554" t="s">
        <v>61</v>
      </c>
      <c r="L55" s="553" t="str">
        <f>IF(K55=0,0,VLOOKUP(K55,CBGV!$B$4:$M$67,12,0))</f>
        <v>12A3</v>
      </c>
      <c r="M55" s="61" t="s">
        <v>187</v>
      </c>
      <c r="N55" s="306" t="s">
        <v>213</v>
      </c>
      <c r="O55" s="305" t="s">
        <v>214</v>
      </c>
      <c r="P55" s="305" t="s">
        <v>20</v>
      </c>
      <c r="Q55" s="305"/>
      <c r="R55" s="304"/>
      <c r="S55" s="304"/>
      <c r="T55" s="304"/>
      <c r="U55" s="184"/>
      <c r="V55" s="184"/>
      <c r="W55" s="183"/>
      <c r="X55" s="553">
        <f>IF(K55=0,0,VLOOKUP(K55,CBGV!$B$4:$P$67,14,0))+IF(L55=0,0,VLOOKUP(L55,'T-L-K'!$B$7:$BH$35,2,0))</f>
        <v>4.75</v>
      </c>
      <c r="Y55" s="550">
        <f>SUM(A55:J57)</f>
        <v>9</v>
      </c>
      <c r="Z55" s="550">
        <f>SUM(A55:J57)+X55</f>
        <v>13.75</v>
      </c>
      <c r="AA55" s="553">
        <f>IF((Z55-(VLOOKUP(K55,CBGV!$B$4:$P$67,13,0)))&lt;=-14,"/",(Z55-(VLOOKUP(K55,CBGV!$B$4:$P$67,13,0))))</f>
        <v>-3.25</v>
      </c>
      <c r="AB55" s="98" t="s">
        <v>23</v>
      </c>
    </row>
    <row r="56" spans="1:28" ht="11.25" customHeight="1" x14ac:dyDescent="0.25">
      <c r="A56" s="137">
        <f>IF(N56=0,0,VLOOKUP(N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B56" s="137">
        <f>IF(O56=0,0,VLOOKUP(O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C56" s="137">
        <f>IF(P56=0,0,VLOOKUP(P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D56" s="137">
        <f>IF(Q56=0,0,VLOOKUP(Q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37">
        <f>IF(R56=0,0,VLOOKUP(R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37">
        <f>IF(S56=0,0,VLOOKUP(S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37">
        <f>IF(T56=0,0,VLOOKUP(T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37">
        <f>IF(U56=0,0,VLOOKUP(U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37">
        <f>IF(V56=0,0,VLOOKUP(V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37">
        <f>IF(W56=0,0,VLOOKUP(W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555"/>
      <c r="L56" s="551"/>
      <c r="M56" s="55" t="s">
        <v>28</v>
      </c>
      <c r="N56" s="303" t="s">
        <v>213</v>
      </c>
      <c r="O56" s="302"/>
      <c r="P56" s="319" t="s">
        <v>20</v>
      </c>
      <c r="Q56" s="302"/>
      <c r="R56" s="301"/>
      <c r="S56" s="301"/>
      <c r="T56" s="301"/>
      <c r="U56" s="182"/>
      <c r="V56" s="182"/>
      <c r="W56" s="181"/>
      <c r="X56" s="551"/>
      <c r="Y56" s="551"/>
      <c r="Z56" s="551"/>
      <c r="AA56" s="551"/>
      <c r="AB56" s="98" t="s">
        <v>23</v>
      </c>
    </row>
    <row r="57" spans="1:28" ht="11.25" customHeight="1" x14ac:dyDescent="0.25">
      <c r="A57" s="137">
        <f>IF(N57=0,0,VLOOKUP(N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B57" s="137">
        <f>IF(O57=0,0,VLOOKUP(O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37">
        <f>IF(P57=0,0,VLOOKUP(P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37">
        <f>IF(Q57=0,0,VLOOKUP(Q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37">
        <f>IF(R57=0,0,VLOOKUP(R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37">
        <f>IF(S57=0,0,VLOOKUP(S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37">
        <f>IF(T57=0,0,VLOOKUP(T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37">
        <f>IF(U57=0,0,VLOOKUP(U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37">
        <f>IF(V57=0,0,VLOOKUP(V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37">
        <f>IF(W57=0,0,VLOOKUP(W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556"/>
      <c r="L57" s="552"/>
      <c r="M57" s="56" t="s">
        <v>341</v>
      </c>
      <c r="N57" s="307"/>
      <c r="O57" s="299"/>
      <c r="P57" s="299"/>
      <c r="Q57" s="299"/>
      <c r="R57" s="298"/>
      <c r="S57" s="298"/>
      <c r="T57" s="298"/>
      <c r="U57" s="180"/>
      <c r="V57" s="180"/>
      <c r="W57" s="179"/>
      <c r="X57" s="552"/>
      <c r="Y57" s="552"/>
      <c r="Z57" s="552"/>
      <c r="AA57" s="552"/>
      <c r="AB57" s="98" t="s">
        <v>23</v>
      </c>
    </row>
    <row r="58" spans="1:28" ht="11.25" customHeight="1" x14ac:dyDescent="0.25">
      <c r="A58" s="137">
        <f>IF(N58=0,0,VLOOKUP(N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B58" s="137">
        <f>IF(O58=0,0,VLOOKUP(O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C58" s="137">
        <f>IF(P58=0,0,VLOOKUP(P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37">
        <f>IF(Q58=0,0,VLOOKUP(Q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E58" s="137">
        <f>IF(R58=0,0,VLOOKUP(R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F58" s="137">
        <f>IF(S58=0,0,VLOOKUP(S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37">
        <f>IF(T58=0,0,VLOOKUP(T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37">
        <f>IF(U58=0,0,VLOOKUP(U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37">
        <f>IF(V58=0,0,VLOOKUP(V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37">
        <f>IF(W58=0,0,VLOOKUP(W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543" t="s">
        <v>62</v>
      </c>
      <c r="L58" s="546">
        <f>IF(K58=0,0,VLOOKUP(K58,CBGV!$B$4:$M$67,12,0))</f>
        <v>0</v>
      </c>
      <c r="M58" s="58" t="s">
        <v>187</v>
      </c>
      <c r="N58" s="306" t="s">
        <v>32</v>
      </c>
      <c r="O58" s="305" t="s">
        <v>152</v>
      </c>
      <c r="P58" s="305" t="s">
        <v>144</v>
      </c>
      <c r="Q58" s="305" t="s">
        <v>182</v>
      </c>
      <c r="R58" s="304" t="s">
        <v>226</v>
      </c>
      <c r="S58" s="304"/>
      <c r="T58" s="304"/>
      <c r="U58" s="184"/>
      <c r="V58" s="184"/>
      <c r="W58" s="183"/>
      <c r="X58" s="546">
        <f>IF(K58=0,0,VLOOKUP(K58,CBGV!$B$4:$P$67,14,0))+IF(L58=0,0,VLOOKUP(L58,'T-L-K'!$B$7:$BH$35,2,0))</f>
        <v>0</v>
      </c>
      <c r="Y58" s="549">
        <f>SUM(A58:J60)</f>
        <v>16</v>
      </c>
      <c r="Z58" s="549">
        <f>SUM(A58:J60)+X58</f>
        <v>16</v>
      </c>
      <c r="AA58" s="546">
        <f>IF((Z58-(VLOOKUP(K58,CBGV!$B$4:$P$67,13,0)))&lt;=-14,"/",(Z58-(VLOOKUP(K58,CBGV!$B$4:$P$67,13,0))))</f>
        <v>-1</v>
      </c>
      <c r="AB58" s="98" t="s">
        <v>23</v>
      </c>
    </row>
    <row r="59" spans="1:28" ht="11.25" customHeight="1" x14ac:dyDescent="0.25">
      <c r="A59" s="137">
        <f>IF(N59=0,0,VLOOKUP(N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37">
        <f>IF(O59=0,0,VLOOKUP(O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C59" s="137">
        <f>IF(P59=0,0,VLOOKUP(P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D59" s="137">
        <f>IF(Q59=0,0,VLOOKUP(Q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E59" s="137">
        <f>IF(R59=0,0,VLOOKUP(R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F59" s="137">
        <f>IF(S59=0,0,VLOOKUP(S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37">
        <f>IF(T59=0,0,VLOOKUP(T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37">
        <f>IF(U59=0,0,VLOOKUP(U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37">
        <f>IF(V59=0,0,VLOOKUP(V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37">
        <f>IF(W59=0,0,VLOOKUP(W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544"/>
      <c r="L59" s="547"/>
      <c r="M59" s="59" t="s">
        <v>366</v>
      </c>
      <c r="N59" s="303" t="s">
        <v>152</v>
      </c>
      <c r="O59" s="319" t="s">
        <v>232</v>
      </c>
      <c r="P59" s="302" t="s">
        <v>144</v>
      </c>
      <c r="Q59" s="302" t="s">
        <v>182</v>
      </c>
      <c r="R59" s="410" t="s">
        <v>226</v>
      </c>
      <c r="S59" s="301"/>
      <c r="T59" s="301"/>
      <c r="U59" s="182"/>
      <c r="V59" s="182"/>
      <c r="W59" s="181"/>
      <c r="X59" s="547"/>
      <c r="Y59" s="547"/>
      <c r="Z59" s="547"/>
      <c r="AA59" s="547"/>
      <c r="AB59" s="98" t="s">
        <v>23</v>
      </c>
    </row>
    <row r="60" spans="1:28" ht="11.25" customHeight="1" x14ac:dyDescent="0.25">
      <c r="A60" s="137">
        <f>IF(N60=0,0,VLOOKUP(N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B60" s="137">
        <f>IF(O60=0,0,VLOOKUP(O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37">
        <f>IF(P60=0,0,VLOOKUP(P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37">
        <f>IF(Q60=0,0,VLOOKUP(Q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37">
        <f>IF(R60=0,0,VLOOKUP(R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37">
        <f>IF(S60=0,0,VLOOKUP(S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37">
        <f>IF(T60=0,0,VLOOKUP(T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37">
        <f>IF(U60=0,0,VLOOKUP(U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37">
        <f>IF(V60=0,0,VLOOKUP(V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37">
        <f>IF(W60=0,0,VLOOKUP(W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545"/>
      <c r="L60" s="548"/>
      <c r="M60" s="60" t="s">
        <v>341</v>
      </c>
      <c r="N60" s="300"/>
      <c r="O60" s="299"/>
      <c r="P60" s="299"/>
      <c r="Q60" s="299"/>
      <c r="R60" s="298"/>
      <c r="S60" s="298"/>
      <c r="T60" s="298"/>
      <c r="U60" s="180"/>
      <c r="V60" s="180"/>
      <c r="W60" s="179"/>
      <c r="X60" s="548"/>
      <c r="Y60" s="548"/>
      <c r="Z60" s="548"/>
      <c r="AA60" s="548"/>
      <c r="AB60" s="98" t="s">
        <v>23</v>
      </c>
    </row>
    <row r="61" spans="1:28" ht="11.25" customHeight="1" x14ac:dyDescent="0.25">
      <c r="A61" s="137">
        <f>IF(N61=0,0,VLOOKUP(N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B61" s="137">
        <f>IF(O61=0,0,VLOOKUP(O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C61" s="137">
        <f>IF(P61=0,0,VLOOKUP(P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D61" s="137">
        <f>IF(Q61=0,0,VLOOKUP(Q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E61" s="137">
        <f>IF(R61=0,0,VLOOKUP(R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37">
        <f>IF(S61=0,0,VLOOKUP(S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37">
        <f>IF(T61=0,0,VLOOKUP(T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37">
        <f>IF(U61=0,0,VLOOKUP(U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37">
        <f>IF(V61=0,0,VLOOKUP(V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37">
        <f>IF(W61=0,0,VLOOKUP(W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554" t="s">
        <v>63</v>
      </c>
      <c r="L61" s="553">
        <f>IF(K61=0,0,VLOOKUP(K61,CBGV!$B$4:$M$67,12,0))</f>
        <v>0</v>
      </c>
      <c r="M61" s="61" t="s">
        <v>187</v>
      </c>
      <c r="N61" s="306" t="s">
        <v>24</v>
      </c>
      <c r="O61" s="305" t="s">
        <v>146</v>
      </c>
      <c r="P61" s="305" t="s">
        <v>215</v>
      </c>
      <c r="Q61" s="305"/>
      <c r="R61" s="304"/>
      <c r="S61" s="304"/>
      <c r="T61" s="304"/>
      <c r="U61" s="184"/>
      <c r="V61" s="184"/>
      <c r="W61" s="183"/>
      <c r="X61" s="553">
        <f>IF(K61=0,0,VLOOKUP(K61,CBGV!$B$4:$P$67,14,0))+IF(L61=0,0,VLOOKUP(L61,'T-L-K'!$B$7:$BH$35,2,0))</f>
        <v>0</v>
      </c>
      <c r="Y61" s="550">
        <f>SUM(A61:J63)</f>
        <v>16</v>
      </c>
      <c r="Z61" s="550">
        <f>SUM(A61:J63)+X61</f>
        <v>16</v>
      </c>
      <c r="AA61" s="553">
        <f>IF((Z61-(VLOOKUP(K61,CBGV!$B$4:$P$67,13,0)))&lt;=-14,"/",(Z61-(VLOOKUP(K61,CBGV!$B$4:$P$67,13,0))))</f>
        <v>-1</v>
      </c>
      <c r="AB61" s="98" t="s">
        <v>23</v>
      </c>
    </row>
    <row r="62" spans="1:28" ht="11.25" customHeight="1" x14ac:dyDescent="0.25">
      <c r="A62" s="137">
        <f>IF(N62=0,0,VLOOKUP(N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B62" s="137">
        <f>IF(O62=0,0,VLOOKUP(O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C62" s="137">
        <f>IF(P62=0,0,VLOOKUP(P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D62" s="137">
        <f>IF(Q62=0,0,VLOOKUP(Q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E62" s="137">
        <f>IF(R62=0,0,VLOOKUP(R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F62" s="137">
        <f>IF(S62=0,0,VLOOKUP(S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37">
        <f>IF(T62=0,0,VLOOKUP(T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37">
        <f>IF(U62=0,0,VLOOKUP(U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37">
        <f>IF(V62=0,0,VLOOKUP(V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37">
        <f>IF(W62=0,0,VLOOKUP(W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555"/>
      <c r="L62" s="551"/>
      <c r="M62" s="55" t="s">
        <v>366</v>
      </c>
      <c r="N62" s="303" t="s">
        <v>128</v>
      </c>
      <c r="O62" s="302" t="s">
        <v>146</v>
      </c>
      <c r="P62" s="302" t="s">
        <v>215</v>
      </c>
      <c r="Q62" s="302" t="s">
        <v>125</v>
      </c>
      <c r="R62" s="301" t="s">
        <v>119</v>
      </c>
      <c r="S62" s="301"/>
      <c r="T62" s="301"/>
      <c r="U62" s="182"/>
      <c r="V62" s="182"/>
      <c r="W62" s="181"/>
      <c r="X62" s="551"/>
      <c r="Y62" s="551"/>
      <c r="Z62" s="551"/>
      <c r="AA62" s="551"/>
      <c r="AB62" s="98" t="s">
        <v>23</v>
      </c>
    </row>
    <row r="63" spans="1:28" ht="11.25" customHeight="1" x14ac:dyDescent="0.25">
      <c r="A63" s="137">
        <f>IF(N63=0,0,VLOOKUP(N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37">
        <f>IF(O63=0,0,VLOOKUP(O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37">
        <f>IF(P63=0,0,VLOOKUP(P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37">
        <f>IF(Q63=0,0,VLOOKUP(Q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37">
        <f>IF(R63=0,0,VLOOKUP(R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37">
        <f>IF(S63=0,0,VLOOKUP(S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37">
        <f>IF(T63=0,0,VLOOKUP(T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37">
        <f>IF(U63=0,0,VLOOKUP(U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37">
        <f>IF(V63=0,0,VLOOKUP(V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37">
        <f>IF(W63=0,0,VLOOKUP(W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556"/>
      <c r="L63" s="552"/>
      <c r="M63" s="56" t="s">
        <v>341</v>
      </c>
      <c r="N63" s="300"/>
      <c r="O63" s="299"/>
      <c r="P63" s="299"/>
      <c r="Q63" s="299"/>
      <c r="R63" s="298"/>
      <c r="S63" s="298"/>
      <c r="T63" s="298"/>
      <c r="U63" s="180"/>
      <c r="V63" s="180"/>
      <c r="W63" s="179"/>
      <c r="X63" s="552"/>
      <c r="Y63" s="552"/>
      <c r="Z63" s="552"/>
      <c r="AA63" s="552"/>
      <c r="AB63" s="98" t="s">
        <v>23</v>
      </c>
    </row>
    <row r="64" spans="1:28" ht="11.25" customHeight="1" x14ac:dyDescent="0.25">
      <c r="A64" s="137">
        <f>IF(N64=0,0,VLOOKUP(N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B64" s="137">
        <f>IF(O64=0,0,VLOOKUP(O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C64" s="137">
        <f>IF(P64=0,0,VLOOKUP(P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D64" s="137">
        <f>IF(Q64=0,0,VLOOKUP(Q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37">
        <f>IF(R64=0,0,VLOOKUP(R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37">
        <f>IF(S64=0,0,VLOOKUP(S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37">
        <f>IF(T64=0,0,VLOOKUP(T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37">
        <f>IF(U64=0,0,VLOOKUP(U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37">
        <f>IF(V64=0,0,VLOOKUP(V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37">
        <f>IF(W64=0,0,VLOOKUP(W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543" t="s">
        <v>64</v>
      </c>
      <c r="L64" s="546" t="str">
        <f>IF(K64=0,0,VLOOKUP(K64,CBGV!$B$4:$M$67,12,0))</f>
        <v>10A8</v>
      </c>
      <c r="M64" s="58" t="s">
        <v>187</v>
      </c>
      <c r="N64" s="306" t="s">
        <v>210</v>
      </c>
      <c r="O64" s="305" t="s">
        <v>27</v>
      </c>
      <c r="P64" s="305" t="s">
        <v>30</v>
      </c>
      <c r="Q64" s="305"/>
      <c r="R64" s="304"/>
      <c r="S64" s="304"/>
      <c r="T64" s="304"/>
      <c r="U64" s="184"/>
      <c r="V64" s="184"/>
      <c r="W64" s="183"/>
      <c r="X64" s="546">
        <f>IF(K64=0,0,VLOOKUP(K64,CBGV!$B$4:$P$67,14,0))+IF(L64=0,0,VLOOKUP(L64,'T-L-K'!$B$7:$BH$35,2,0))</f>
        <v>6</v>
      </c>
      <c r="Y64" s="549">
        <f>SUM(A64:J66)</f>
        <v>11</v>
      </c>
      <c r="Z64" s="549">
        <f>SUM(A64:J66)+X64</f>
        <v>17</v>
      </c>
      <c r="AA64" s="546">
        <f>IF((Z64-(VLOOKUP(K64,CBGV!$B$4:$P$67,13,0)))&lt;=-14,"/",(Z64-(VLOOKUP(K64,CBGV!$B$4:$P$67,13,0))))</f>
        <v>0</v>
      </c>
      <c r="AB64" s="98" t="s">
        <v>23</v>
      </c>
    </row>
    <row r="65" spans="1:28" ht="11.25" customHeight="1" x14ac:dyDescent="0.25">
      <c r="A65" s="137">
        <f>IF(N65=0,0,VLOOKUP(N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2</v>
      </c>
      <c r="B65" s="137">
        <f>IF(O65=0,0,VLOOKUP(O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C65" s="137">
        <f>IF(P65=0,0,VLOOKUP(P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37">
        <f>IF(Q65=0,0,VLOOKUP(Q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37">
        <f>IF(R65=0,0,VLOOKUP(R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37">
        <f>IF(S65=0,0,VLOOKUP(S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37">
        <f>IF(T65=0,0,VLOOKUP(T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37">
        <f>IF(U65=0,0,VLOOKUP(U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37">
        <f>IF(V65=0,0,VLOOKUP(V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37">
        <f>IF(W65=0,0,VLOOKUP(W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544"/>
      <c r="L65" s="547"/>
      <c r="M65" s="59" t="s">
        <v>366</v>
      </c>
      <c r="N65" s="303" t="s">
        <v>210</v>
      </c>
      <c r="O65" s="302"/>
      <c r="P65" s="302"/>
      <c r="Q65" s="302"/>
      <c r="R65" s="301"/>
      <c r="S65" s="301"/>
      <c r="T65" s="301"/>
      <c r="U65" s="182"/>
      <c r="V65" s="182"/>
      <c r="W65" s="181"/>
      <c r="X65" s="547"/>
      <c r="Y65" s="547"/>
      <c r="Z65" s="547"/>
      <c r="AA65" s="547"/>
      <c r="AB65" s="98" t="s">
        <v>23</v>
      </c>
    </row>
    <row r="66" spans="1:28" ht="11.25" customHeight="1" x14ac:dyDescent="0.25">
      <c r="A66" s="137">
        <f>IF(N66=0,0,VLOOKUP(N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B66" s="137">
        <f>IF(O66=0,0,VLOOKUP(O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37">
        <f>IF(P66=0,0,VLOOKUP(P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37">
        <f>IF(Q66=0,0,VLOOKUP(Q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37">
        <f>IF(R66=0,0,VLOOKUP(R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37">
        <f>IF(S66=0,0,VLOOKUP(S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37">
        <f>IF(T66=0,0,VLOOKUP(T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37">
        <f>IF(U66=0,0,VLOOKUP(U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37">
        <f>IF(V66=0,0,VLOOKUP(V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37">
        <f>IF(W66=0,0,VLOOKUP(W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545"/>
      <c r="L66" s="548"/>
      <c r="M66" s="60" t="s">
        <v>341</v>
      </c>
      <c r="N66" s="300"/>
      <c r="O66" s="299"/>
      <c r="P66" s="299"/>
      <c r="Q66" s="299"/>
      <c r="R66" s="298"/>
      <c r="S66" s="298"/>
      <c r="T66" s="298"/>
      <c r="U66" s="180"/>
      <c r="V66" s="180"/>
      <c r="W66" s="179"/>
      <c r="X66" s="548"/>
      <c r="Y66" s="548"/>
      <c r="Z66" s="548"/>
      <c r="AA66" s="548"/>
      <c r="AB66" s="98" t="s">
        <v>23</v>
      </c>
    </row>
    <row r="67" spans="1:28" ht="11.25" customHeight="1" x14ac:dyDescent="0.25">
      <c r="A67" s="137">
        <f>IF(N67=0,0,VLOOKUP(N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B67" s="137">
        <f>IF(O67=0,0,VLOOKUP(O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C67" s="137">
        <f>IF(P67=0,0,VLOOKUP(P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37">
        <f>IF(Q67=0,0,VLOOKUP(Q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37">
        <f>IF(R67=0,0,VLOOKUP(R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F67" s="137">
        <f>IF(S67=0,0,VLOOKUP(S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37">
        <f>IF(T67=0,0,VLOOKUP(T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37">
        <f>IF(U67=0,0,VLOOKUP(U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2</v>
      </c>
      <c r="I67" s="137">
        <f>IF(V67=0,0,VLOOKUP(V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37">
        <f>IF(W67=0,0,VLOOKUP(W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554" t="s">
        <v>65</v>
      </c>
      <c r="L67" s="553">
        <f>IF(K67=0,0,VLOOKUP(K67,CBGV!$B$4:$M$67,12,0))</f>
        <v>0</v>
      </c>
      <c r="M67" s="61" t="s">
        <v>26</v>
      </c>
      <c r="N67" s="306"/>
      <c r="O67" s="305"/>
      <c r="P67" s="305"/>
      <c r="Q67" s="305"/>
      <c r="R67" s="304" t="s">
        <v>18</v>
      </c>
      <c r="S67" s="304"/>
      <c r="T67" s="304"/>
      <c r="U67" s="184" t="s">
        <v>144</v>
      </c>
      <c r="V67" s="184"/>
      <c r="W67" s="183"/>
      <c r="X67" s="553">
        <f>IF(K67=0,0,VLOOKUP(K67,CBGV!$B$4:$P$67,14,0))+IF(L67=0,0,VLOOKUP(L67,'T-L-K'!$B$7:$BH$35,2,0))</f>
        <v>13</v>
      </c>
      <c r="Y67" s="550">
        <f>SUM(A67:J69)</f>
        <v>5</v>
      </c>
      <c r="Z67" s="550">
        <f>SUM(A67:J69)+X67</f>
        <v>18</v>
      </c>
      <c r="AA67" s="564">
        <f>IF((Z67-(VLOOKUP(K67,CBGV!$B$4:$P$67,13,0)))&lt;=-14,"/",(Z67-17))</f>
        <v>1</v>
      </c>
      <c r="AB67" s="98" t="s">
        <v>66</v>
      </c>
    </row>
    <row r="68" spans="1:28" ht="11.25" customHeight="1" x14ac:dyDescent="0.25">
      <c r="A68" s="137">
        <f>IF(N68=0,0,VLOOKUP(N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B68" s="137">
        <f>IF(O68=0,0,VLOOKUP(O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C68" s="137">
        <f>IF(P68=0,0,VLOOKUP(P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37">
        <f>IF(Q68=0,0,VLOOKUP(Q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37">
        <f>IF(R68=0,0,VLOOKUP(R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37">
        <f>IF(S68=0,0,VLOOKUP(S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37">
        <f>IF(T68=0,0,VLOOKUP(T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37">
        <f>IF(U68=0,0,VLOOKUP(U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37">
        <f>IF(V68=0,0,VLOOKUP(V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37">
        <f>IF(W68=0,0,VLOOKUP(W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555"/>
      <c r="L68" s="551"/>
      <c r="M68" s="55" t="s">
        <v>26</v>
      </c>
      <c r="N68" s="303"/>
      <c r="O68" s="302"/>
      <c r="P68" s="302"/>
      <c r="Q68" s="302"/>
      <c r="R68" s="301"/>
      <c r="S68" s="301"/>
      <c r="T68" s="301"/>
      <c r="U68" s="182"/>
      <c r="V68" s="182"/>
      <c r="W68" s="181"/>
      <c r="X68" s="551"/>
      <c r="Y68" s="551"/>
      <c r="Z68" s="551"/>
      <c r="AA68" s="551"/>
      <c r="AB68" s="98" t="s">
        <v>66</v>
      </c>
    </row>
    <row r="69" spans="1:28" ht="11.25" customHeight="1" x14ac:dyDescent="0.25">
      <c r="A69" s="137">
        <f>IF(N69=0,0,VLOOKUP(N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B69" s="137">
        <f>IF(O69=0,0,VLOOKUP(O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37">
        <f>IF(P69=0,0,VLOOKUP(P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37">
        <f>IF(Q69=0,0,VLOOKUP(Q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37">
        <f>IF(R69=0,0,VLOOKUP(R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37">
        <f>IF(S69=0,0,VLOOKUP(S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37">
        <f>IF(T69=0,0,VLOOKUP(T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37">
        <f>IF(U69=0,0,VLOOKUP(U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37">
        <f>IF(V69=0,0,VLOOKUP(V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37">
        <f>IF(W69=0,0,VLOOKUP(W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556"/>
      <c r="L69" s="552"/>
      <c r="M69" s="56" t="s">
        <v>341</v>
      </c>
      <c r="N69" s="300"/>
      <c r="O69" s="299"/>
      <c r="P69" s="299"/>
      <c r="Q69" s="299"/>
      <c r="R69" s="298"/>
      <c r="S69" s="298"/>
      <c r="T69" s="298"/>
      <c r="U69" s="180"/>
      <c r="V69" s="180"/>
      <c r="W69" s="179"/>
      <c r="X69" s="552"/>
      <c r="Y69" s="552"/>
      <c r="Z69" s="552"/>
      <c r="AA69" s="552"/>
      <c r="AB69" s="98" t="s">
        <v>66</v>
      </c>
    </row>
    <row r="70" spans="1:28" ht="11.25" customHeight="1" x14ac:dyDescent="0.25">
      <c r="A70" s="137">
        <f>IF(N70=0,0,VLOOKUP(N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37">
        <f>IF(O70=0,0,VLOOKUP(O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37">
        <f>IF(P70=0,0,VLOOKUP(P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37">
        <f>IF(Q70=0,0,VLOOKUP(Q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37">
        <f>IF(R70=0,0,VLOOKUP(R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37">
        <f>IF(S70=0,0,VLOOKUP(S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37">
        <f>IF(T70=0,0,VLOOKUP(T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37">
        <f>IF(U70=0,0,VLOOKUP(U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2</v>
      </c>
      <c r="I70" s="137">
        <f>IF(V70=0,0,VLOOKUP(V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2</v>
      </c>
      <c r="J70" s="137">
        <f>IF(W70=0,0,VLOOKUP(W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543" t="s">
        <v>67</v>
      </c>
      <c r="L70" s="546" t="str">
        <f>IF(K70=0,0,VLOOKUP(K70,CBGV!$B$4:$M$67,12,0))</f>
        <v>10A1</v>
      </c>
      <c r="M70" s="58" t="s">
        <v>26</v>
      </c>
      <c r="N70" s="411" t="s">
        <v>32</v>
      </c>
      <c r="O70" s="305" t="s">
        <v>152</v>
      </c>
      <c r="P70" s="305"/>
      <c r="Q70" s="305"/>
      <c r="R70" s="304"/>
      <c r="S70" s="304"/>
      <c r="T70" s="304"/>
      <c r="U70" s="184" t="s">
        <v>27</v>
      </c>
      <c r="V70" s="184" t="s">
        <v>182</v>
      </c>
      <c r="W70" s="183"/>
      <c r="X70" s="546">
        <f>IF(K70=0,0,VLOOKUP(K70,CBGV!$B$4:$P$67,14,0))+IF(L70=0,0,VLOOKUP(L70,'T-L-K'!$B$7:$BH$35,2,0))</f>
        <v>7</v>
      </c>
      <c r="Y70" s="549">
        <f>SUM(A70:J72)</f>
        <v>10</v>
      </c>
      <c r="Z70" s="549">
        <f>SUM(A70:J72)+X70</f>
        <v>17</v>
      </c>
      <c r="AA70" s="546">
        <f>IF((Z70-(VLOOKUP(K70,CBGV!$B$4:$P$67,13,0)))&lt;=-14,"/",(Z70-(VLOOKUP(K70,CBGV!$B$4:$P$67,13,0))))</f>
        <v>0</v>
      </c>
      <c r="AB70" s="98" t="s">
        <v>66</v>
      </c>
    </row>
    <row r="71" spans="1:28" ht="11.25" customHeight="1" x14ac:dyDescent="0.25">
      <c r="A71" s="137">
        <f>IF(N71=0,0,VLOOKUP(N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B71" s="137">
        <f>IF(O71=0,0,VLOOKUP(O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C71" s="137">
        <f>IF(P71=0,0,VLOOKUP(P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37">
        <f>IF(Q71=0,0,VLOOKUP(Q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37">
        <f>IF(R71=0,0,VLOOKUP(R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37">
        <f>IF(S71=0,0,VLOOKUP(S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37">
        <f>IF(T71=0,0,VLOOKUP(T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37">
        <f>IF(U71=0,0,VLOOKUP(U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37">
        <f>IF(V71=0,0,VLOOKUP(V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37">
        <f>IF(W71=0,0,VLOOKUP(W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544"/>
      <c r="L71" s="547"/>
      <c r="M71" s="59" t="s">
        <v>26</v>
      </c>
      <c r="N71" s="303"/>
      <c r="O71" s="302"/>
      <c r="P71" s="302"/>
      <c r="Q71" s="302"/>
      <c r="R71" s="301"/>
      <c r="S71" s="301"/>
      <c r="T71" s="301"/>
      <c r="U71" s="182"/>
      <c r="V71" s="182"/>
      <c r="W71" s="181"/>
      <c r="X71" s="547"/>
      <c r="Y71" s="547"/>
      <c r="Z71" s="547"/>
      <c r="AA71" s="547"/>
      <c r="AB71" s="98" t="s">
        <v>66</v>
      </c>
    </row>
    <row r="72" spans="1:28" ht="11.25" customHeight="1" x14ac:dyDescent="0.25">
      <c r="A72" s="137">
        <f>IF(N72=0,0,VLOOKUP(N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B72" s="137">
        <f>IF(O72=0,0,VLOOKUP(O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37">
        <f>IF(P72=0,0,VLOOKUP(P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37">
        <f>IF(Q72=0,0,VLOOKUP(Q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37">
        <f>IF(R72=0,0,VLOOKUP(R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37">
        <f>IF(S72=0,0,VLOOKUP(S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37">
        <f>IF(T72=0,0,VLOOKUP(T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37">
        <f>IF(U72=0,0,VLOOKUP(U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37">
        <f>IF(V72=0,0,VLOOKUP(V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37">
        <f>IF(W72=0,0,VLOOKUP(W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545"/>
      <c r="L72" s="548"/>
      <c r="M72" s="60" t="s">
        <v>341</v>
      </c>
      <c r="N72" s="300"/>
      <c r="O72" s="299"/>
      <c r="P72" s="299"/>
      <c r="Q72" s="299"/>
      <c r="R72" s="298"/>
      <c r="S72" s="298"/>
      <c r="T72" s="298"/>
      <c r="U72" s="180"/>
      <c r="V72" s="180"/>
      <c r="W72" s="179"/>
      <c r="X72" s="548"/>
      <c r="Y72" s="548"/>
      <c r="Z72" s="548"/>
      <c r="AA72" s="548"/>
      <c r="AB72" s="98" t="s">
        <v>66</v>
      </c>
    </row>
    <row r="73" spans="1:28" ht="11.25" customHeight="1" x14ac:dyDescent="0.25">
      <c r="A73" s="137">
        <f>IF(N73=0,0,VLOOKUP(N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B73" s="137">
        <f>IF(O73=0,0,VLOOKUP(O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C73" s="137">
        <f>IF(P73=0,0,VLOOKUP(P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37">
        <f>IF(Q73=0,0,VLOOKUP(Q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37">
        <f>IF(R73=0,0,VLOOKUP(R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F73" s="137">
        <f>IF(S73=0,0,VLOOKUP(S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37">
        <f>IF(T73=0,0,VLOOKUP(T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37">
        <f>IF(U73=0,0,VLOOKUP(U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2</v>
      </c>
      <c r="I73" s="137">
        <f>IF(V73=0,0,VLOOKUP(V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2</v>
      </c>
      <c r="J73" s="137">
        <f>IF(W73=0,0,VLOOKUP(W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563" t="s">
        <v>68</v>
      </c>
      <c r="L73" s="564" t="str">
        <f>IF(K73=0,0,VLOOKUP(K73,CBGV!$B$4:$M$67,12,0))</f>
        <v>10A4</v>
      </c>
      <c r="M73" s="61" t="s">
        <v>26</v>
      </c>
      <c r="N73" s="411" t="s">
        <v>125</v>
      </c>
      <c r="O73" s="305"/>
      <c r="P73" s="305"/>
      <c r="Q73" s="305"/>
      <c r="R73" s="304" t="s">
        <v>24</v>
      </c>
      <c r="S73" s="304"/>
      <c r="T73" s="304"/>
      <c r="U73" s="184" t="s">
        <v>225</v>
      </c>
      <c r="V73" s="184" t="s">
        <v>226</v>
      </c>
      <c r="W73" s="183"/>
      <c r="X73" s="564">
        <f>IF(K73=0,0,VLOOKUP(K73,CBGV!$B$4:$P$67,14,0))+IF(L73=0,0,VLOOKUP(L73,'T-L-K'!$B$7:$BH$35,2,0))</f>
        <v>5</v>
      </c>
      <c r="Y73" s="565">
        <f>SUM(A73:J75)</f>
        <v>10</v>
      </c>
      <c r="Z73" s="565">
        <f>SUM(A73:J75)+X73</f>
        <v>15</v>
      </c>
      <c r="AA73" s="564">
        <f>IF((Z73-(VLOOKUP(K73,CBGV!$B$4:$P$67,13,0)))&lt;=-14,"/",(Z73-(VLOOKUP(K73,CBGV!$B$4:$P$67,13,0))))</f>
        <v>-2</v>
      </c>
      <c r="AB73" s="98" t="s">
        <v>66</v>
      </c>
    </row>
    <row r="74" spans="1:28" ht="11.25" customHeight="1" x14ac:dyDescent="0.25">
      <c r="A74" s="137">
        <f>IF(N74=0,0,VLOOKUP(N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B74" s="137">
        <f>IF(O74=0,0,VLOOKUP(O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C74" s="137">
        <f>IF(P74=0,0,VLOOKUP(P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37">
        <f>IF(Q74=0,0,VLOOKUP(Q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37">
        <f>IF(R74=0,0,VLOOKUP(R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37">
        <f>IF(S74=0,0,VLOOKUP(S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37">
        <f>IF(T74=0,0,VLOOKUP(T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37">
        <f>IF(U74=0,0,VLOOKUP(U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37">
        <f>IF(V74=0,0,VLOOKUP(V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37">
        <f>IF(W74=0,0,VLOOKUP(W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555"/>
      <c r="L74" s="551"/>
      <c r="M74" s="55" t="s">
        <v>26</v>
      </c>
      <c r="N74" s="303"/>
      <c r="O74" s="302"/>
      <c r="P74" s="302"/>
      <c r="Q74" s="302"/>
      <c r="R74" s="301"/>
      <c r="S74" s="301"/>
      <c r="T74" s="301"/>
      <c r="U74" s="182"/>
      <c r="V74" s="182"/>
      <c r="W74" s="181"/>
      <c r="X74" s="551"/>
      <c r="Y74" s="551"/>
      <c r="Z74" s="551"/>
      <c r="AA74" s="551"/>
      <c r="AB74" s="98" t="s">
        <v>66</v>
      </c>
    </row>
    <row r="75" spans="1:28" ht="11.25" customHeight="1" x14ac:dyDescent="0.25">
      <c r="A75" s="137">
        <f>IF(N75=0,0,VLOOKUP(N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B75" s="137">
        <f>IF(O75=0,0,VLOOKUP(O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37">
        <f>IF(P75=0,0,VLOOKUP(P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37">
        <f>IF(Q75=0,0,VLOOKUP(Q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37">
        <f>IF(R75=0,0,VLOOKUP(R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37">
        <f>IF(S75=0,0,VLOOKUP(S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37">
        <f>IF(T75=0,0,VLOOKUP(T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37">
        <f>IF(U75=0,0,VLOOKUP(U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37">
        <f>IF(V75=0,0,VLOOKUP(V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37">
        <f>IF(W75=0,0,VLOOKUP(W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556"/>
      <c r="L75" s="552"/>
      <c r="M75" s="56" t="s">
        <v>341</v>
      </c>
      <c r="N75" s="307"/>
      <c r="O75" s="299"/>
      <c r="P75" s="299"/>
      <c r="Q75" s="299"/>
      <c r="R75" s="298"/>
      <c r="S75" s="298"/>
      <c r="T75" s="298"/>
      <c r="U75" s="180"/>
      <c r="V75" s="180"/>
      <c r="W75" s="179"/>
      <c r="X75" s="552"/>
      <c r="Y75" s="552"/>
      <c r="Z75" s="552"/>
      <c r="AA75" s="552"/>
      <c r="AB75" s="98" t="s">
        <v>66</v>
      </c>
    </row>
    <row r="76" spans="1:28" ht="11.25" customHeight="1" x14ac:dyDescent="0.25">
      <c r="A76" s="137">
        <f>IF(N76=0,0,VLOOKUP(N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B76" s="137">
        <f>IF(O76=0,0,VLOOKUP(O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C76" s="137">
        <f>IF(P76=0,0,VLOOKUP(P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37">
        <f>IF(Q76=0,0,VLOOKUP(Q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37">
        <f>IF(R76=0,0,VLOOKUP(R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F76" s="137">
        <f>IF(S76=0,0,VLOOKUP(S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G76" s="137">
        <f>IF(T76=0,0,VLOOKUP(T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37">
        <f>IF(U76=0,0,VLOOKUP(U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2</v>
      </c>
      <c r="I76" s="137">
        <f>IF(V76=0,0,VLOOKUP(V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2</v>
      </c>
      <c r="J76" s="137">
        <f>IF(W76=0,0,VLOOKUP(W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543" t="s">
        <v>69</v>
      </c>
      <c r="L76" s="546" t="str">
        <f>IF(K76=0,0,VLOOKUP(K76,CBGV!$B$4:$M$67,12,0))</f>
        <v>11A4</v>
      </c>
      <c r="M76" s="58" t="s">
        <v>26</v>
      </c>
      <c r="N76" s="306"/>
      <c r="O76" s="305"/>
      <c r="P76" s="305"/>
      <c r="Q76" s="305"/>
      <c r="R76" s="412" t="s">
        <v>128</v>
      </c>
      <c r="S76" s="304" t="s">
        <v>146</v>
      </c>
      <c r="T76" s="304"/>
      <c r="U76" s="184" t="s">
        <v>30</v>
      </c>
      <c r="V76" s="184" t="s">
        <v>227</v>
      </c>
      <c r="W76" s="183"/>
      <c r="X76" s="546">
        <f>IF(K76=0,0,VLOOKUP(K76,CBGV!$B$4:$P$67,14,0))+IF(L76=0,0,VLOOKUP(L76,'T-L-K'!$B$7:$BH$35,2,0))</f>
        <v>6</v>
      </c>
      <c r="Y76" s="549">
        <f>SUM(A76:J78)</f>
        <v>10</v>
      </c>
      <c r="Z76" s="549">
        <f>SUM(A76:J78)+X76</f>
        <v>16</v>
      </c>
      <c r="AA76" s="546">
        <f>IF((Z76-(VLOOKUP(K76,CBGV!$B$4:$P$67,13,0)))&lt;=-14,"/",(Z76-(VLOOKUP(K76,CBGV!$B$4:$P$67,13,0))))</f>
        <v>-1</v>
      </c>
      <c r="AB76" s="98" t="s">
        <v>66</v>
      </c>
    </row>
    <row r="77" spans="1:28" ht="11.25" customHeight="1" x14ac:dyDescent="0.25">
      <c r="A77" s="137">
        <f>IF(N77=0,0,VLOOKUP(N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B77" s="137">
        <f>IF(O77=0,0,VLOOKUP(O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C77" s="137">
        <f>IF(P77=0,0,VLOOKUP(P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D77" s="137">
        <f>IF(Q77=0,0,VLOOKUP(Q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37">
        <f>IF(R77=0,0,VLOOKUP(R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37">
        <f>IF(S77=0,0,VLOOKUP(S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37">
        <f>IF(T77=0,0,VLOOKUP(T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37">
        <f>IF(U77=0,0,VLOOKUP(U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37">
        <f>IF(V77=0,0,VLOOKUP(V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37">
        <f>IF(W77=0,0,VLOOKUP(W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544"/>
      <c r="L77" s="547"/>
      <c r="M77" s="59" t="s">
        <v>26</v>
      </c>
      <c r="N77" s="303"/>
      <c r="O77" s="302"/>
      <c r="P77" s="302"/>
      <c r="Q77" s="302"/>
      <c r="R77" s="301"/>
      <c r="S77" s="301"/>
      <c r="T77" s="301"/>
      <c r="U77" s="182"/>
      <c r="V77" s="182"/>
      <c r="W77" s="181"/>
      <c r="X77" s="547"/>
      <c r="Y77" s="547"/>
      <c r="Z77" s="547"/>
      <c r="AA77" s="547"/>
      <c r="AB77" s="98" t="s">
        <v>66</v>
      </c>
    </row>
    <row r="78" spans="1:28" ht="11.25" customHeight="1" x14ac:dyDescent="0.25">
      <c r="A78" s="137">
        <f>IF(N78=0,0,VLOOKUP(N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B78" s="137">
        <f>IF(O78=0,0,VLOOKUP(O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37">
        <f>IF(P78=0,0,VLOOKUP(P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37">
        <f>IF(Q78=0,0,VLOOKUP(Q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37">
        <f>IF(R78=0,0,VLOOKUP(R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37">
        <f>IF(S78=0,0,VLOOKUP(S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37">
        <f>IF(T78=0,0,VLOOKUP(T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37">
        <f>IF(U78=0,0,VLOOKUP(U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37">
        <f>IF(V78=0,0,VLOOKUP(V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37">
        <f>IF(W78=0,0,VLOOKUP(W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545"/>
      <c r="L78" s="548"/>
      <c r="M78" s="60" t="s">
        <v>341</v>
      </c>
      <c r="N78" s="307"/>
      <c r="O78" s="299"/>
      <c r="P78" s="299"/>
      <c r="Q78" s="299"/>
      <c r="R78" s="298"/>
      <c r="S78" s="298"/>
      <c r="T78" s="298"/>
      <c r="U78" s="180"/>
      <c r="V78" s="180"/>
      <c r="W78" s="179"/>
      <c r="X78" s="548"/>
      <c r="Y78" s="548"/>
      <c r="Z78" s="548"/>
      <c r="AA78" s="548"/>
      <c r="AB78" s="98" t="s">
        <v>66</v>
      </c>
    </row>
    <row r="79" spans="1:28" ht="11.25" customHeight="1" x14ac:dyDescent="0.25">
      <c r="A79" s="137">
        <f>IF(N79=0,0,VLOOKUP(N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37">
        <f>IF(O79=0,0,VLOOKUP(O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C79" s="137">
        <f>IF(P79=0,0,VLOOKUP(P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D79" s="137">
        <f>IF(Q79=0,0,VLOOKUP(Q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E79" s="137">
        <f>IF(R79=0,0,VLOOKUP(R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F79" s="137">
        <f>IF(S79=0,0,VLOOKUP(S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G79" s="137">
        <f>IF(T79=0,0,VLOOKUP(T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37">
        <f>IF(U79=0,0,VLOOKUP(U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2</v>
      </c>
      <c r="I79" s="137">
        <f>IF(V79=0,0,VLOOKUP(V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2</v>
      </c>
      <c r="J79" s="137">
        <f>IF(W79=0,0,VLOOKUP(W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554" t="s">
        <v>70</v>
      </c>
      <c r="L79" s="553" t="str">
        <f>IF(K79=0,0,VLOOKUP(K79,CBGV!$B$4:$M$67,12,0))</f>
        <v>10A5</v>
      </c>
      <c r="M79" s="61" t="s">
        <v>26</v>
      </c>
      <c r="N79" s="411" t="s">
        <v>119</v>
      </c>
      <c r="O79" s="305" t="s">
        <v>21</v>
      </c>
      <c r="P79" s="305"/>
      <c r="Q79" s="305"/>
      <c r="R79" s="304"/>
      <c r="S79" s="304"/>
      <c r="T79" s="304"/>
      <c r="U79" s="184" t="s">
        <v>20</v>
      </c>
      <c r="V79" s="184" t="s">
        <v>232</v>
      </c>
      <c r="W79" s="183"/>
      <c r="X79" s="553">
        <f>IF(K79=0,0,VLOOKUP(K79,CBGV!$B$4:$P$67,14,0))+IF(L79=0,0,VLOOKUP(L79,'T-L-K'!$B$7:$BH$35,2,0))</f>
        <v>5</v>
      </c>
      <c r="Y79" s="550">
        <f>SUM(A79:J81)</f>
        <v>10</v>
      </c>
      <c r="Z79" s="550">
        <f>SUM(A79:J81)+X79</f>
        <v>15</v>
      </c>
      <c r="AA79" s="553">
        <f>IF((Z79-(VLOOKUP(K79,CBGV!$B$4:$P$67,13,0)))&lt;=-14,"/",(Z79-(VLOOKUP(K79,CBGV!$B$4:$P$67,13,0))))</f>
        <v>-2</v>
      </c>
      <c r="AB79" s="98" t="s">
        <v>66</v>
      </c>
    </row>
    <row r="80" spans="1:28" ht="11.25" customHeight="1" x14ac:dyDescent="0.25">
      <c r="A80" s="137">
        <f>IF(N80=0,0,VLOOKUP(N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B80" s="137">
        <f>IF(O80=0,0,VLOOKUP(O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C80" s="137">
        <f>IF(P80=0,0,VLOOKUP(P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D80" s="137">
        <f>IF(Q80=0,0,VLOOKUP(Q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E80" s="137">
        <f>IF(R80=0,0,VLOOKUP(R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F80" s="137">
        <f>IF(S80=0,0,VLOOKUP(S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G80" s="137">
        <f>IF(T80=0,0,VLOOKUP(T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H80" s="137">
        <f>IF(U80=0,0,VLOOKUP(U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I80" s="137">
        <f>IF(V80=0,0,VLOOKUP(V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J80" s="137">
        <f>IF(W80=0,0,VLOOKUP(W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555"/>
      <c r="L80" s="551"/>
      <c r="M80" s="55" t="s">
        <v>26</v>
      </c>
      <c r="N80" s="303"/>
      <c r="O80" s="302"/>
      <c r="P80" s="302"/>
      <c r="Q80" s="302"/>
      <c r="R80" s="301"/>
      <c r="S80" s="301"/>
      <c r="T80" s="301"/>
      <c r="U80" s="182"/>
      <c r="V80" s="182"/>
      <c r="W80" s="181"/>
      <c r="X80" s="551"/>
      <c r="Y80" s="551"/>
      <c r="Z80" s="551"/>
      <c r="AA80" s="551"/>
      <c r="AB80" s="98" t="s">
        <v>66</v>
      </c>
    </row>
    <row r="81" spans="1:28" ht="11.25" customHeight="1" x14ac:dyDescent="0.25">
      <c r="A81" s="137">
        <f>IF(N81=0,0,VLOOKUP(N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37">
        <f>IF(O81=0,0,VLOOKUP(O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37">
        <f>IF(P81=0,0,VLOOKUP(P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37">
        <f>IF(Q81=0,0,VLOOKUP(Q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37">
        <f>IF(R81=0,0,VLOOKUP(R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37">
        <f>IF(S81=0,0,VLOOKUP(S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37">
        <f>IF(T81=0,0,VLOOKUP(T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37">
        <f>IF(U81=0,0,VLOOKUP(U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37">
        <f>IF(V81=0,0,VLOOKUP(V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37">
        <f>IF(W81=0,0,VLOOKUP(W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556"/>
      <c r="L81" s="552"/>
      <c r="M81" s="56" t="s">
        <v>341</v>
      </c>
      <c r="N81" s="307"/>
      <c r="O81" s="299"/>
      <c r="P81" s="299"/>
      <c r="Q81" s="299"/>
      <c r="R81" s="298"/>
      <c r="S81" s="298"/>
      <c r="T81" s="298"/>
      <c r="U81" s="180"/>
      <c r="V81" s="180"/>
      <c r="W81" s="179"/>
      <c r="X81" s="552"/>
      <c r="Y81" s="552"/>
      <c r="Z81" s="552"/>
      <c r="AA81" s="552"/>
      <c r="AB81" s="98" t="s">
        <v>66</v>
      </c>
    </row>
    <row r="82" spans="1:28" ht="11.25" customHeight="1" x14ac:dyDescent="0.25">
      <c r="A82" s="137">
        <f>IF(N82=0,0,VLOOKUP(N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2</v>
      </c>
      <c r="B82" s="137">
        <f>IF(O82=0,0,VLOOKUP(O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C82" s="137">
        <f>IF(P82=0,0,VLOOKUP(P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D82" s="137">
        <f>IF(Q82=0,0,VLOOKUP(Q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E82" s="137">
        <f>IF(R82=0,0,VLOOKUP(R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F82" s="137">
        <f>IF(S82=0,0,VLOOKUP(S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G82" s="137">
        <f>IF(T82=0,0,VLOOKUP(T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37">
        <f>IF(U82=0,0,VLOOKUP(U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37">
        <f>IF(V82=0,0,VLOOKUP(V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37">
        <f>IF(W82=0,0,VLOOKUP(W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543" t="s">
        <v>71</v>
      </c>
      <c r="L82" s="546">
        <f>IF(K82=0,0,VLOOKUP(K82,CBGV!$B$4:$M$67,12,0))</f>
        <v>0</v>
      </c>
      <c r="M82" s="58" t="s">
        <v>188</v>
      </c>
      <c r="N82" s="305" t="s">
        <v>27</v>
      </c>
      <c r="O82" s="305"/>
      <c r="P82" s="305"/>
      <c r="Q82" s="305"/>
      <c r="R82" s="304"/>
      <c r="S82" s="304"/>
      <c r="T82" s="304"/>
      <c r="U82" s="184"/>
      <c r="V82" s="184"/>
      <c r="W82" s="183"/>
      <c r="X82" s="546">
        <f>IF(K82=0,0,VLOOKUP(K82,CBGV!$B$4:$P$67,14,0))+IF(L82=0,0,VLOOKUP(L82,'T-L-K'!$B$7:$BH$35,2,0))</f>
        <v>15</v>
      </c>
      <c r="Y82" s="549">
        <f>SUM(A82:J84)</f>
        <v>2</v>
      </c>
      <c r="Z82" s="549">
        <f>SUM(A82:J84)+X82</f>
        <v>17</v>
      </c>
      <c r="AA82" s="566">
        <f>IF((Z82-(VLOOKUP(K82,CBGV!$B$4:$P$67,13,0)))&lt;=-14,"/",(Z82-17))</f>
        <v>0</v>
      </c>
      <c r="AB82" s="99" t="s">
        <v>72</v>
      </c>
    </row>
    <row r="83" spans="1:28" ht="11.25" customHeight="1" x14ac:dyDescent="0.25">
      <c r="A83" s="137">
        <f>IF(N83=0,0,VLOOKUP(N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B83" s="137">
        <f>IF(O83=0,0,VLOOKUP(O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C83" s="137">
        <f>IF(P83=0,0,VLOOKUP(P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D83" s="137">
        <f>IF(Q83=0,0,VLOOKUP(Q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E83" s="137">
        <f>IF(R83=0,0,VLOOKUP(R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F83" s="137">
        <f>IF(S83=0,0,VLOOKUP(S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G83" s="137">
        <f>IF(T83=0,0,VLOOKUP(T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H83" s="137">
        <f>IF(U83=0,0,VLOOKUP(U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I83" s="137">
        <f>IF(V83=0,0,VLOOKUP(V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J83" s="137">
        <f>IF(W83=0,0,VLOOKUP(W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K83" s="544"/>
      <c r="L83" s="547"/>
      <c r="M83" s="59" t="s">
        <v>188</v>
      </c>
      <c r="N83" s="302"/>
      <c r="O83" s="302"/>
      <c r="P83" s="302"/>
      <c r="Q83" s="302"/>
      <c r="R83" s="301"/>
      <c r="S83" s="301"/>
      <c r="T83" s="301"/>
      <c r="U83" s="182"/>
      <c r="V83" s="182"/>
      <c r="W83" s="181"/>
      <c r="X83" s="547"/>
      <c r="Y83" s="547"/>
      <c r="Z83" s="547"/>
      <c r="AA83" s="567"/>
      <c r="AB83" s="99" t="s">
        <v>72</v>
      </c>
    </row>
    <row r="84" spans="1:28" ht="11.25" customHeight="1" x14ac:dyDescent="0.25">
      <c r="A84" s="137">
        <f>IF(N84=0,0,VLOOKUP(N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B84" s="137">
        <f>IF(O84=0,0,VLOOKUP(O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37">
        <f>IF(P84=0,0,VLOOKUP(P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37">
        <f>IF(Q84=0,0,VLOOKUP(Q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37">
        <f>IF(R84=0,0,VLOOKUP(R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37">
        <f>IF(S84=0,0,VLOOKUP(S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37">
        <f>IF(T84=0,0,VLOOKUP(T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37">
        <f>IF(U84=0,0,VLOOKUP(U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37">
        <f>IF(V84=0,0,VLOOKUP(V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37">
        <f>IF(W84=0,0,VLOOKUP(W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545"/>
      <c r="L84" s="548"/>
      <c r="M84" s="60" t="s">
        <v>341</v>
      </c>
      <c r="N84" s="299"/>
      <c r="O84" s="442" t="s">
        <v>343</v>
      </c>
      <c r="P84" s="446"/>
      <c r="Q84" s="446"/>
      <c r="R84" s="446"/>
      <c r="S84" s="446"/>
      <c r="T84" s="446"/>
      <c r="U84" s="446"/>
      <c r="V84" s="446"/>
      <c r="W84" s="447"/>
      <c r="X84" s="548"/>
      <c r="Y84" s="548"/>
      <c r="Z84" s="548"/>
      <c r="AA84" s="568"/>
      <c r="AB84" s="99" t="s">
        <v>72</v>
      </c>
    </row>
    <row r="85" spans="1:28" ht="11.25" customHeight="1" x14ac:dyDescent="0.25">
      <c r="A85" s="137">
        <f>IF(N85=0,0,VLOOKUP(N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2</v>
      </c>
      <c r="B85" s="137">
        <f>IF(O85=0,0,VLOOKUP(O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2</v>
      </c>
      <c r="C85" s="137">
        <f>IF(P85=0,0,VLOOKUP(P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2</v>
      </c>
      <c r="D85" s="137">
        <f>IF(Q85=0,0,VLOOKUP(Q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E85" s="137">
        <f>IF(R85=0,0,VLOOKUP(R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F85" s="137">
        <f>IF(S85=0,0,VLOOKUP(S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37">
        <f>IF(T85=0,0,VLOOKUP(T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37">
        <f>IF(U85=0,0,VLOOKUP(U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37">
        <f>IF(V85=0,0,VLOOKUP(V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37">
        <f>IF(W85=0,0,VLOOKUP(W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554" t="s">
        <v>73</v>
      </c>
      <c r="L85" s="553">
        <f>IF(K85=0,0,VLOOKUP(K85,CBGV!$B$4:$M$67,12,0))</f>
        <v>0</v>
      </c>
      <c r="M85" s="61" t="s">
        <v>188</v>
      </c>
      <c r="N85" s="413" t="s">
        <v>226</v>
      </c>
      <c r="O85" s="305" t="s">
        <v>227</v>
      </c>
      <c r="P85" s="305" t="s">
        <v>232</v>
      </c>
      <c r="Q85" s="305" t="s">
        <v>18</v>
      </c>
      <c r="R85" s="304" t="s">
        <v>21</v>
      </c>
      <c r="S85" s="304"/>
      <c r="T85" s="304"/>
      <c r="U85" s="184"/>
      <c r="V85" s="184"/>
      <c r="W85" s="183"/>
      <c r="X85" s="553">
        <f>IF(K85=0,0,VLOOKUP(K85,CBGV!$B$4:$P$67,14,0))+IF(L85=0,0,VLOOKUP(L85,'T-L-K'!$B$7:$BH$35,2,0))</f>
        <v>4</v>
      </c>
      <c r="Y85" s="550">
        <f>SUM(A85:J87)</f>
        <v>17</v>
      </c>
      <c r="Z85" s="550">
        <f>SUM(A85:J87)+X85</f>
        <v>21</v>
      </c>
      <c r="AA85" s="553">
        <f>IF((Z85-(VLOOKUP(K85,CBGV!$B$4:$P$67,13,0)))&lt;=-14,"/",(Z85-(VLOOKUP(K85,CBGV!$B$4:$P$67,13,0))))</f>
        <v>4</v>
      </c>
      <c r="AB85" s="99" t="s">
        <v>72</v>
      </c>
    </row>
    <row r="86" spans="1:28" ht="11.25" customHeight="1" x14ac:dyDescent="0.25">
      <c r="A86" s="137">
        <f>IF(N86=0,0,VLOOKUP(N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B86" s="137">
        <f>IF(O86=0,0,VLOOKUP(O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C86" s="137">
        <f>IF(P86=0,0,VLOOKUP(P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D86" s="137">
        <f>IF(Q86=0,0,VLOOKUP(Q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E86" s="137">
        <f>IF(R86=0,0,VLOOKUP(R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F86" s="137">
        <f>IF(S86=0,0,VLOOKUP(S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G86" s="137">
        <f>IF(T86=0,0,VLOOKUP(T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H86" s="137">
        <f>IF(U86=0,0,VLOOKUP(U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I86" s="137">
        <f>IF(V86=0,0,VLOOKUP(V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J86" s="137">
        <f>IF(W86=0,0,VLOOKUP(W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K86" s="555"/>
      <c r="L86" s="551"/>
      <c r="M86" s="55" t="s">
        <v>365</v>
      </c>
      <c r="N86" s="302"/>
      <c r="O86" s="302"/>
      <c r="P86" s="302"/>
      <c r="Q86" s="302"/>
      <c r="R86" s="301"/>
      <c r="S86" s="301"/>
      <c r="T86" s="301"/>
      <c r="U86" s="182"/>
      <c r="V86" s="182"/>
      <c r="W86" s="181"/>
      <c r="X86" s="551"/>
      <c r="Y86" s="551"/>
      <c r="Z86" s="551"/>
      <c r="AA86" s="551"/>
      <c r="AB86" s="99" t="s">
        <v>72</v>
      </c>
    </row>
    <row r="87" spans="1:28" ht="11.25" customHeight="1" x14ac:dyDescent="0.25">
      <c r="A87" s="137">
        <f>IF(N87=0,0,VLOOKUP(N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B87" s="137">
        <f>IF(O87=0,0,VLOOKUP(O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37">
        <f>IF(P87=0,0,VLOOKUP(P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D87" s="137">
        <f>IF(Q87=0,0,VLOOKUP(Q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E87" s="137">
        <f>IF(R87=0,0,VLOOKUP(R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F87" s="137">
        <f>IF(S87=0,0,VLOOKUP(S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G87" s="137">
        <f>IF(T87=0,0,VLOOKUP(T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H87" s="137">
        <f>IF(U87=0,0,VLOOKUP(U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37">
        <f>IF(V87=0,0,VLOOKUP(V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37">
        <f>IF(W87=0,0,VLOOKUP(W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556"/>
      <c r="L87" s="552"/>
      <c r="M87" s="56" t="s">
        <v>343</v>
      </c>
      <c r="N87" s="414"/>
      <c r="O87" s="442" t="s">
        <v>343</v>
      </c>
      <c r="P87" s="452" t="s">
        <v>208</v>
      </c>
      <c r="Q87" s="452" t="s">
        <v>209</v>
      </c>
      <c r="R87" s="452" t="s">
        <v>210</v>
      </c>
      <c r="S87" s="452" t="s">
        <v>211</v>
      </c>
      <c r="T87" s="453" t="s">
        <v>212</v>
      </c>
      <c r="U87" s="452"/>
      <c r="V87" s="452"/>
      <c r="W87" s="453"/>
      <c r="X87" s="552"/>
      <c r="Y87" s="552"/>
      <c r="Z87" s="552"/>
      <c r="AA87" s="552"/>
      <c r="AB87" s="99" t="s">
        <v>72</v>
      </c>
    </row>
    <row r="88" spans="1:28" ht="11.25" customHeight="1" x14ac:dyDescent="0.25">
      <c r="A88" s="137">
        <f>IF(N88=0,0,VLOOKUP(N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2</v>
      </c>
      <c r="B88" s="137">
        <f>IF(O88=0,0,VLOOKUP(O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2</v>
      </c>
      <c r="C88" s="137">
        <f>IF(P88=0,0,VLOOKUP(P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D88" s="137">
        <f>IF(Q88=0,0,VLOOKUP(Q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E88" s="137">
        <f>IF(R88=0,0,VLOOKUP(R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37">
        <f>IF(S88=0,0,VLOOKUP(S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37">
        <f>IF(T88=0,0,VLOOKUP(T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37">
        <f>IF(U88=0,0,VLOOKUP(U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37">
        <f>IF(V88=0,0,VLOOKUP(V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37">
        <f>IF(W88=0,0,VLOOKUP(W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543" t="s">
        <v>74</v>
      </c>
      <c r="L88" s="546" t="str">
        <f>IF(K88=0,0,VLOOKUP(K88,CBGV!$B$4:$M$67,12,0))</f>
        <v>11A3</v>
      </c>
      <c r="M88" s="58" t="s">
        <v>188</v>
      </c>
      <c r="N88" s="305" t="s">
        <v>30</v>
      </c>
      <c r="O88" s="305" t="s">
        <v>20</v>
      </c>
      <c r="P88" s="305" t="s">
        <v>24</v>
      </c>
      <c r="Q88" s="305" t="s">
        <v>146</v>
      </c>
      <c r="R88" s="304"/>
      <c r="S88" s="304"/>
      <c r="T88" s="304"/>
      <c r="U88" s="184"/>
      <c r="V88" s="184"/>
      <c r="W88" s="183"/>
      <c r="X88" s="546">
        <f>IF(K88=0,0,VLOOKUP(K88,CBGV!$B$4:$P$67,14,0))+IF(L88=0,0,VLOOKUP(L88,'T-L-K'!$B$7:$BH$35,2,0))</f>
        <v>6</v>
      </c>
      <c r="Y88" s="549">
        <f>SUM(A88:J90)</f>
        <v>11</v>
      </c>
      <c r="Z88" s="549">
        <f>SUM(A88:J90)+X88</f>
        <v>17</v>
      </c>
      <c r="AA88" s="546">
        <f>IF((Z88-(VLOOKUP(K88,CBGV!$B$4:$P$67,13,0)))&lt;=-14,"/",(Z88-(VLOOKUP(K88,CBGV!$B$4:$P$67,13,0))))</f>
        <v>0</v>
      </c>
      <c r="AB88" s="98" t="s">
        <v>72</v>
      </c>
    </row>
    <row r="89" spans="1:28" ht="11.25" customHeight="1" x14ac:dyDescent="0.25">
      <c r="A89" s="137">
        <f>IF(N89=0,0,VLOOKUP(N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B89" s="137">
        <f>IF(O89=0,0,VLOOKUP(O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C89" s="137">
        <f>IF(P89=0,0,VLOOKUP(P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D89" s="137">
        <f>IF(Q89=0,0,VLOOKUP(Q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E89" s="137">
        <f>IF(R89=0,0,VLOOKUP(R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F89" s="137">
        <f>IF(S89=0,0,VLOOKUP(S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G89" s="137">
        <f>IF(T89=0,0,VLOOKUP(T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H89" s="137">
        <f>IF(U89=0,0,VLOOKUP(U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I89" s="137">
        <f>IF(V89=0,0,VLOOKUP(V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J89" s="137">
        <f>IF(W89=0,0,VLOOKUP(W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K89" s="544"/>
      <c r="L89" s="547"/>
      <c r="M89" s="59" t="s">
        <v>365</v>
      </c>
      <c r="N89" s="302"/>
      <c r="O89" s="302"/>
      <c r="P89" s="302"/>
      <c r="Q89" s="302"/>
      <c r="R89" s="301"/>
      <c r="S89" s="301"/>
      <c r="T89" s="301"/>
      <c r="U89" s="182"/>
      <c r="V89" s="182"/>
      <c r="W89" s="181"/>
      <c r="X89" s="547"/>
      <c r="Y89" s="547"/>
      <c r="Z89" s="547"/>
      <c r="AA89" s="547"/>
      <c r="AB89" s="98" t="s">
        <v>72</v>
      </c>
    </row>
    <row r="90" spans="1:28" ht="11.25" customHeight="1" x14ac:dyDescent="0.25">
      <c r="A90" s="137">
        <f>IF(N90=0,0,VLOOKUP(N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B90" s="137">
        <f>IF(O90=0,0,VLOOKUP(O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37">
        <f>IF(P90=0,0,VLOOKUP(P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D90" s="137">
        <f>IF(Q90=0,0,VLOOKUP(Q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E90" s="137">
        <f>IF(R90=0,0,VLOOKUP(R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37">
        <f>IF(S90=0,0,VLOOKUP(S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37">
        <f>IF(T90=0,0,VLOOKUP(T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37">
        <f>IF(U90=0,0,VLOOKUP(U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37">
        <f>IF(V90=0,0,VLOOKUP(V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37">
        <f>IF(W90=0,0,VLOOKUP(W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545"/>
      <c r="L90" s="548"/>
      <c r="M90" s="60" t="s">
        <v>341</v>
      </c>
      <c r="N90" s="299" t="s">
        <v>146</v>
      </c>
      <c r="O90" s="442" t="s">
        <v>343</v>
      </c>
      <c r="P90" s="442"/>
      <c r="Q90" s="442"/>
      <c r="R90" s="442"/>
      <c r="S90" s="442"/>
      <c r="T90" s="442"/>
      <c r="U90" s="442"/>
      <c r="V90" s="442"/>
      <c r="W90" s="443"/>
      <c r="X90" s="548"/>
      <c r="Y90" s="548"/>
      <c r="Z90" s="548"/>
      <c r="AA90" s="548"/>
      <c r="AB90" s="98" t="s">
        <v>72</v>
      </c>
    </row>
    <row r="91" spans="1:28" ht="11.25" customHeight="1" x14ac:dyDescent="0.25">
      <c r="A91" s="137">
        <f>IF(N91=0,0,VLOOKUP(N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37">
        <f>IF(O91=0,0,VLOOKUP(O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C91" s="137">
        <f>IF(P91=0,0,VLOOKUP(P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2</v>
      </c>
      <c r="D91" s="137">
        <f>IF(Q91=0,0,VLOOKUP(Q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2</v>
      </c>
      <c r="E91" s="137">
        <f>IF(R91=0,0,VLOOKUP(R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2</v>
      </c>
      <c r="F91" s="137">
        <f>IF(S91=0,0,VLOOKUP(S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37">
        <f>IF(T91=0,0,VLOOKUP(T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37">
        <f>IF(U91=0,0,VLOOKUP(U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37">
        <f>IF(V91=0,0,VLOOKUP(V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37">
        <f>IF(W91=0,0,VLOOKUP(W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554" t="s">
        <v>75</v>
      </c>
      <c r="L91" s="553" t="str">
        <f>IF(K91=0,0,VLOOKUP(K91,CBGV!$B$4:$M$67,12,0))</f>
        <v>10A3</v>
      </c>
      <c r="M91" s="61" t="s">
        <v>188</v>
      </c>
      <c r="N91" s="305" t="s">
        <v>32</v>
      </c>
      <c r="O91" s="305" t="s">
        <v>152</v>
      </c>
      <c r="P91" s="305" t="s">
        <v>144</v>
      </c>
      <c r="Q91" s="305" t="s">
        <v>182</v>
      </c>
      <c r="R91" s="304" t="s">
        <v>225</v>
      </c>
      <c r="S91" s="304"/>
      <c r="T91" s="304"/>
      <c r="U91" s="184"/>
      <c r="V91" s="184"/>
      <c r="W91" s="183"/>
      <c r="X91" s="553">
        <f>IF(K91=0,0,VLOOKUP(K91,CBGV!$B$4:$P$67,14,0))+IF(L91=0,0,VLOOKUP(L91,'T-L-K'!$B$7:$BH$35,2,0))</f>
        <v>5</v>
      </c>
      <c r="Y91" s="550">
        <f>SUM(A91:J93)</f>
        <v>18</v>
      </c>
      <c r="Z91" s="550">
        <f>SUM(A91:J93)+X91</f>
        <v>23</v>
      </c>
      <c r="AA91" s="553">
        <f>IF((Z91-(VLOOKUP(K91,CBGV!$B$4:$P$67,13,0)))&lt;=-14,"/",(Z91-(VLOOKUP(K91,CBGV!$B$4:$P$67,13,0))))</f>
        <v>6</v>
      </c>
      <c r="AB91" s="98" t="s">
        <v>72</v>
      </c>
    </row>
    <row r="92" spans="1:28" ht="11.25" customHeight="1" x14ac:dyDescent="0.25">
      <c r="A92" s="137">
        <f>IF(N92=0,0,VLOOKUP(N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B92" s="137">
        <f>IF(O92=0,0,VLOOKUP(O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C92" s="137">
        <f>IF(P92=0,0,VLOOKUP(P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D92" s="137">
        <f>IF(Q92=0,0,VLOOKUP(Q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E92" s="137">
        <f>IF(R92=0,0,VLOOKUP(R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F92" s="137">
        <f>IF(S92=0,0,VLOOKUP(S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37">
        <f>IF(T92=0,0,VLOOKUP(T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37">
        <f>IF(U92=0,0,VLOOKUP(U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37">
        <f>IF(V92=0,0,VLOOKUP(V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37">
        <f>IF(W92=0,0,VLOOKUP(W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555"/>
      <c r="L92" s="551"/>
      <c r="M92" s="55" t="s">
        <v>365</v>
      </c>
      <c r="N92" s="416"/>
      <c r="O92" s="416"/>
      <c r="P92" s="416"/>
      <c r="Q92" s="416"/>
      <c r="R92" s="415"/>
      <c r="S92" s="301"/>
      <c r="T92" s="301"/>
      <c r="U92" s="182"/>
      <c r="V92" s="182"/>
      <c r="W92" s="181"/>
      <c r="X92" s="551"/>
      <c r="Y92" s="551"/>
      <c r="Z92" s="551"/>
      <c r="AA92" s="551"/>
      <c r="AB92" s="98" t="s">
        <v>72</v>
      </c>
    </row>
    <row r="93" spans="1:28" ht="11.25" customHeight="1" x14ac:dyDescent="0.25">
      <c r="A93" s="137">
        <f>IF(N93=0,0,VLOOKUP(N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B93" s="137">
        <f>IF(O93=0,0,VLOOKUP(O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37">
        <f>IF(P93=0,0,VLOOKUP(P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D93" s="137">
        <f>IF(Q93=0,0,VLOOKUP(Q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E93" s="137">
        <f>IF(R93=0,0,VLOOKUP(R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F93" s="137">
        <f>IF(S93=0,0,VLOOKUP(S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G93" s="137">
        <f>IF(T93=0,0,VLOOKUP(T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1</v>
      </c>
      <c r="H93" s="137">
        <f>IF(U93=0,0,VLOOKUP(U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37">
        <f>IF(V93=0,0,VLOOKUP(V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37">
        <f>IF(W93=0,0,VLOOKUP(W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556"/>
      <c r="L93" s="552"/>
      <c r="M93" s="60" t="s">
        <v>341</v>
      </c>
      <c r="N93" s="446" t="s">
        <v>152</v>
      </c>
      <c r="O93" s="442" t="s">
        <v>343</v>
      </c>
      <c r="P93" s="452" t="s">
        <v>32</v>
      </c>
      <c r="Q93" s="452" t="s">
        <v>21</v>
      </c>
      <c r="R93" s="452" t="s">
        <v>152</v>
      </c>
      <c r="S93" s="452" t="s">
        <v>125</v>
      </c>
      <c r="T93" s="452" t="s">
        <v>119</v>
      </c>
      <c r="U93" s="452"/>
      <c r="V93" s="452"/>
      <c r="W93" s="453"/>
      <c r="X93" s="552"/>
      <c r="Y93" s="552"/>
      <c r="Z93" s="552"/>
      <c r="AA93" s="552"/>
      <c r="AB93" s="98" t="s">
        <v>72</v>
      </c>
    </row>
    <row r="94" spans="1:28" ht="11.25" customHeight="1" x14ac:dyDescent="0.25">
      <c r="A94" s="137">
        <f>IF(N94=0,0,VLOOKUP(N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B94" s="137">
        <f>IF(O94=0,0,VLOOKUP(O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C94" s="137">
        <f>IF(P94=0,0,VLOOKUP(P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D94" s="137">
        <f>IF(Q94=0,0,VLOOKUP(Q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E94" s="137">
        <f>IF(R94=0,0,VLOOKUP(R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F94" s="137">
        <f>IF(S94=0,0,VLOOKUP(S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37">
        <f>IF(T94=0,0,VLOOKUP(T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37">
        <f>IF(U94=0,0,VLOOKUP(U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37">
        <f>IF(V94=0,0,VLOOKUP(V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37">
        <f>IF(W94=0,0,VLOOKUP(W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543" t="s">
        <v>77</v>
      </c>
      <c r="L94" s="546">
        <f>IF(K94=0,0,VLOOKUP(K94,CBGV!$B$4:$M$67,12,0))</f>
        <v>0</v>
      </c>
      <c r="M94" s="58" t="s">
        <v>195</v>
      </c>
      <c r="N94" s="306"/>
      <c r="O94" s="305"/>
      <c r="P94" s="305"/>
      <c r="Q94" s="305"/>
      <c r="R94" s="304"/>
      <c r="S94" s="304"/>
      <c r="T94" s="304"/>
      <c r="U94" s="184"/>
      <c r="V94" s="184"/>
      <c r="W94" s="183"/>
      <c r="X94" s="546">
        <f>IF(K94=0,0,VLOOKUP(K94,CBGV!$B$4:$P$67,14,0))+IF(L94=0,0,VLOOKUP(L94,'T-L-K'!$B$7:$BH$35,2,0))</f>
        <v>13</v>
      </c>
      <c r="Y94" s="549">
        <f>SUM(A94:J96)</f>
        <v>8</v>
      </c>
      <c r="Z94" s="549">
        <f>SUM(A94:J96)+X94</f>
        <v>21</v>
      </c>
      <c r="AA94" s="546">
        <f>IF((Z94-(VLOOKUP(K94,CBGV!$B$4:$P$67,13,0)))&lt;=-14,"/",(Z94-17))</f>
        <v>4</v>
      </c>
      <c r="AB94" s="98" t="s">
        <v>29</v>
      </c>
    </row>
    <row r="95" spans="1:28" ht="11.25" customHeight="1" x14ac:dyDescent="0.25">
      <c r="A95" s="137">
        <f>IF(N95=0,0,VLOOKUP(N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B95" s="137">
        <f>IF(O95=0,0,VLOOKUP(O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4</v>
      </c>
      <c r="C95" s="137">
        <f>IF(P95=0,0,VLOOKUP(P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37">
        <f>IF(Q95=0,0,VLOOKUP(Q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E95" s="137">
        <f>IF(R95=0,0,VLOOKUP(R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37">
        <f>IF(S95=0,0,VLOOKUP(S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37">
        <f>IF(T95=0,0,VLOOKUP(T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37">
        <f>IF(U95=0,0,VLOOKUP(U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37">
        <f>IF(V95=0,0,VLOOKUP(V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37">
        <f>IF(W95=0,0,VLOOKUP(W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544"/>
      <c r="L95" s="547"/>
      <c r="M95" s="59" t="s">
        <v>195</v>
      </c>
      <c r="N95" s="303"/>
      <c r="O95" s="417" t="s">
        <v>226</v>
      </c>
      <c r="P95" s="302"/>
      <c r="Q95" s="302"/>
      <c r="R95" s="301"/>
      <c r="S95" s="301"/>
      <c r="T95" s="301"/>
      <c r="U95" s="182"/>
      <c r="V95" s="182"/>
      <c r="W95" s="181"/>
      <c r="X95" s="547"/>
      <c r="Y95" s="547"/>
      <c r="Z95" s="547"/>
      <c r="AA95" s="547"/>
      <c r="AB95" s="98" t="s">
        <v>29</v>
      </c>
    </row>
    <row r="96" spans="1:28" ht="11.25" customHeight="1" x14ac:dyDescent="0.25">
      <c r="A96" s="137">
        <f>IF(N96=0,0,VLOOKUP(N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37">
        <f>IF(O96=0,0,VLOOKUP(O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37">
        <f>IF(P96=0,0,VLOOKUP(P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1</v>
      </c>
      <c r="D96" s="137">
        <f>IF(Q96=0,0,VLOOKUP(Q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1</v>
      </c>
      <c r="E96" s="137">
        <f>IF(R96=0,0,VLOOKUP(R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1</v>
      </c>
      <c r="F96" s="137">
        <f>IF(S96=0,0,VLOOKUP(S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1</v>
      </c>
      <c r="G96" s="137">
        <f>IF(T96=0,0,VLOOKUP(T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37">
        <f>IF(U96=0,0,VLOOKUP(U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37">
        <f>IF(V96=0,0,VLOOKUP(V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37">
        <f>IF(W96=0,0,VLOOKUP(W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545"/>
      <c r="L96" s="548"/>
      <c r="M96" s="60" t="s">
        <v>341</v>
      </c>
      <c r="N96" s="300"/>
      <c r="O96" s="442" t="s">
        <v>343</v>
      </c>
      <c r="P96" s="442" t="s">
        <v>152</v>
      </c>
      <c r="Q96" s="442" t="s">
        <v>209</v>
      </c>
      <c r="R96" s="442" t="s">
        <v>128</v>
      </c>
      <c r="S96" s="442" t="s">
        <v>142</v>
      </c>
      <c r="T96" s="442"/>
      <c r="U96" s="442"/>
      <c r="V96" s="442"/>
      <c r="W96" s="443"/>
      <c r="X96" s="548"/>
      <c r="Y96" s="548"/>
      <c r="Z96" s="548"/>
      <c r="AA96" s="548"/>
      <c r="AB96" s="98" t="s">
        <v>29</v>
      </c>
    </row>
    <row r="97" spans="1:28" ht="11.25" customHeight="1" x14ac:dyDescent="0.25">
      <c r="A97" s="137">
        <f>IF(N97=0,0,VLOOKUP(N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B97" s="137">
        <f>IF(O97=0,0,VLOOKUP(O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C97" s="137">
        <f>IF(P97=0,0,VLOOKUP(P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37">
        <f>IF(Q97=0,0,VLOOKUP(Q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E97" s="137">
        <f>IF(R97=0,0,VLOOKUP(R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F97" s="137">
        <f>IF(S97=0,0,VLOOKUP(S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37">
        <f>IF(T97=0,0,VLOOKUP(T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37">
        <f>IF(U97=0,0,VLOOKUP(U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37">
        <f>IF(V97=0,0,VLOOKUP(V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37">
        <f>IF(W97=0,0,VLOOKUP(W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554" t="s">
        <v>78</v>
      </c>
      <c r="L97" s="553">
        <f>IF(K97=0,0,VLOOKUP(K97,CBGV!$B$4:$M$67,12,0))</f>
        <v>0</v>
      </c>
      <c r="M97" s="61" t="s">
        <v>195</v>
      </c>
      <c r="N97" s="306"/>
      <c r="O97" s="418" t="s">
        <v>225</v>
      </c>
      <c r="P97" s="305" t="s">
        <v>213</v>
      </c>
      <c r="Q97" s="305"/>
      <c r="R97" s="304"/>
      <c r="S97" s="304"/>
      <c r="T97" s="304"/>
      <c r="U97" s="184"/>
      <c r="V97" s="184"/>
      <c r="W97" s="183"/>
      <c r="X97" s="553">
        <f>IF(K97=0,0,VLOOKUP(K97,CBGV!$B$4:$P$67,14,0))+IF(L97=0,0,VLOOKUP(L97,'T-L-K'!$B$7:$BH$35,2,0))</f>
        <v>3</v>
      </c>
      <c r="Y97" s="550">
        <f>SUM(A97:J99)</f>
        <v>18</v>
      </c>
      <c r="Z97" s="550">
        <f>SUM(A97:J99)+X97</f>
        <v>21</v>
      </c>
      <c r="AA97" s="553">
        <f>IF((Z97-(VLOOKUP(K97,CBGV!$B$4:$P$67,13,0)))&lt;=-14,"/",(Z97-(VLOOKUP(K97,CBGV!$B$4:$P$67,13,0))))</f>
        <v>4</v>
      </c>
      <c r="AB97" s="98" t="s">
        <v>29</v>
      </c>
    </row>
    <row r="98" spans="1:28" ht="11.25" customHeight="1" x14ac:dyDescent="0.25">
      <c r="A98" s="137">
        <f>IF(N98=0,0,VLOOKUP(N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B98" s="137">
        <f>IF(O98=0,0,VLOOKUP(O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4</v>
      </c>
      <c r="C98" s="137">
        <f>IF(P98=0,0,VLOOKUP(P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3</v>
      </c>
      <c r="D98" s="137">
        <f>IF(Q98=0,0,VLOOKUP(Q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37">
        <f>IF(R98=0,0,VLOOKUP(R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37">
        <f>IF(S98=0,0,VLOOKUP(S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37">
        <f>IF(T98=0,0,VLOOKUP(T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37">
        <f>IF(U98=0,0,VLOOKUP(U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37">
        <f>IF(V98=0,0,VLOOKUP(V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37">
        <f>IF(W98=0,0,VLOOKUP(W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555"/>
      <c r="L98" s="551"/>
      <c r="M98" s="55" t="s">
        <v>195</v>
      </c>
      <c r="N98" s="303"/>
      <c r="O98" s="417" t="s">
        <v>232</v>
      </c>
      <c r="P98" s="302" t="s">
        <v>24</v>
      </c>
      <c r="Q98" s="302"/>
      <c r="R98" s="301"/>
      <c r="S98" s="301"/>
      <c r="T98" s="301"/>
      <c r="U98" s="182"/>
      <c r="V98" s="182"/>
      <c r="W98" s="181"/>
      <c r="X98" s="551"/>
      <c r="Y98" s="551"/>
      <c r="Z98" s="551"/>
      <c r="AA98" s="551"/>
      <c r="AB98" s="98" t="s">
        <v>29</v>
      </c>
    </row>
    <row r="99" spans="1:28" ht="11.25" customHeight="1" x14ac:dyDescent="0.25">
      <c r="A99" s="137">
        <f>IF(N99=0,0,VLOOKUP(N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B99" s="137">
        <f>IF(O99=0,0,VLOOKUP(O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37">
        <f>IF(P99=0,0,VLOOKUP(P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1</v>
      </c>
      <c r="D99" s="137">
        <f>IF(Q99=0,0,VLOOKUP(Q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1</v>
      </c>
      <c r="E99" s="137">
        <f>IF(R99=0,0,VLOOKUP(R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1</v>
      </c>
      <c r="F99" s="137">
        <f>IF(S99=0,0,VLOOKUP(S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1</v>
      </c>
      <c r="G99" s="137">
        <f>IF(T99=0,0,VLOOKUP(T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37">
        <f>IF(U99=0,0,VLOOKUP(U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37">
        <f>IF(V99=0,0,VLOOKUP(V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37">
        <f>IF(W99=0,0,VLOOKUP(W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556"/>
      <c r="L99" s="552"/>
      <c r="M99" s="60" t="s">
        <v>341</v>
      </c>
      <c r="N99" s="320"/>
      <c r="O99" s="442" t="s">
        <v>343</v>
      </c>
      <c r="P99" s="442" t="s">
        <v>146</v>
      </c>
      <c r="Q99" s="442" t="s">
        <v>24</v>
      </c>
      <c r="R99" s="442" t="s">
        <v>213</v>
      </c>
      <c r="S99" s="442" t="s">
        <v>215</v>
      </c>
      <c r="T99" s="442"/>
      <c r="U99" s="442"/>
      <c r="V99" s="442"/>
      <c r="W99" s="443"/>
      <c r="X99" s="552"/>
      <c r="Y99" s="552"/>
      <c r="Z99" s="552"/>
      <c r="AA99" s="552"/>
      <c r="AB99" s="98" t="s">
        <v>29</v>
      </c>
    </row>
    <row r="100" spans="1:28" ht="11.25" customHeight="1" x14ac:dyDescent="0.25">
      <c r="A100" s="137">
        <f>IF(N100=0,0,VLOOKUP(N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4</v>
      </c>
      <c r="B100" s="137">
        <f>IF(O100=0,0,VLOOKUP(O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C100" s="137">
        <f>IF(P100=0,0,VLOOKUP(P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D100" s="137">
        <f>IF(Q100=0,0,VLOOKUP(Q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E100" s="137">
        <f>IF(R100=0,0,VLOOKUP(R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F100" s="137">
        <f>IF(S100=0,0,VLOOKUP(S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37">
        <f>IF(T100=0,0,VLOOKUP(T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37">
        <f>IF(U100=0,0,VLOOKUP(U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37">
        <f>IF(V100=0,0,VLOOKUP(V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37">
        <f>IF(W100=0,0,VLOOKUP(W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543" t="s">
        <v>79</v>
      </c>
      <c r="L100" s="546">
        <f>IF(K100=0,0,VLOOKUP(K100,CBGV!$B$4:$M$67,12,0))</f>
        <v>0</v>
      </c>
      <c r="M100" s="58" t="s">
        <v>195</v>
      </c>
      <c r="N100" s="419" t="s">
        <v>30</v>
      </c>
      <c r="O100" s="319" t="s">
        <v>32</v>
      </c>
      <c r="P100" s="305" t="s">
        <v>208</v>
      </c>
      <c r="Q100" s="305"/>
      <c r="R100" s="304"/>
      <c r="S100" s="304"/>
      <c r="T100" s="304"/>
      <c r="U100" s="184"/>
      <c r="V100" s="184"/>
      <c r="W100" s="183"/>
      <c r="X100" s="546">
        <f>IF(K100=0,0,VLOOKUP(K100,CBGV!$B$4:$P$67,14,0))+IF(L100=0,0,VLOOKUP(L100,'T-L-K'!$B$7:$BH$35,2,0))</f>
        <v>1</v>
      </c>
      <c r="Y100" s="549">
        <f>SUM(A100:J102)</f>
        <v>22</v>
      </c>
      <c r="Z100" s="549">
        <f>SUM(A100:J102)+X100</f>
        <v>23</v>
      </c>
      <c r="AA100" s="546">
        <f>IF((Z100-(VLOOKUP(K100,CBGV!$B$4:$P$67,13,0)))&lt;=-14,"/",(Z100-(VLOOKUP(K100,CBGV!$B$4:$P$67,13,0))))</f>
        <v>6</v>
      </c>
      <c r="AB100" s="98" t="s">
        <v>29</v>
      </c>
    </row>
    <row r="101" spans="1:28" ht="11.25" customHeight="1" x14ac:dyDescent="0.25">
      <c r="A101" s="137">
        <f>IF(N101=0,0,VLOOKUP(N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4</v>
      </c>
      <c r="B101" s="137">
        <f>IF(O101=0,0,VLOOKUP(O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3</v>
      </c>
      <c r="C101" s="137">
        <f>IF(P101=0,0,VLOOKUP(P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3</v>
      </c>
      <c r="D101" s="137">
        <f>IF(Q101=0,0,VLOOKUP(Q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37">
        <f>IF(R101=0,0,VLOOKUP(R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37">
        <f>IF(S101=0,0,VLOOKUP(S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37">
        <f>IF(T101=0,0,VLOOKUP(T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37">
        <f>IF(U101=0,0,VLOOKUP(U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37">
        <f>IF(V101=0,0,VLOOKUP(V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37">
        <f>IF(W101=0,0,VLOOKUP(W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544"/>
      <c r="L101" s="547"/>
      <c r="M101" s="59" t="s">
        <v>195</v>
      </c>
      <c r="N101" s="417" t="s">
        <v>182</v>
      </c>
      <c r="O101" s="4" t="s">
        <v>152</v>
      </c>
      <c r="P101" s="302" t="s">
        <v>209</v>
      </c>
      <c r="Q101" s="319"/>
      <c r="R101" s="301"/>
      <c r="S101" s="301"/>
      <c r="T101" s="301"/>
      <c r="U101" s="182"/>
      <c r="V101" s="182"/>
      <c r="W101" s="181"/>
      <c r="X101" s="547"/>
      <c r="Y101" s="547"/>
      <c r="Z101" s="547"/>
      <c r="AA101" s="547"/>
      <c r="AB101" s="98" t="s">
        <v>29</v>
      </c>
    </row>
    <row r="102" spans="1:28" ht="11.25" customHeight="1" x14ac:dyDescent="0.25">
      <c r="A102" s="137">
        <f>IF(N102=0,0,VLOOKUP(N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B102" s="137">
        <f>IF(O102=0,0,VLOOKUP(O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37">
        <f>IF(P102=0,0,VLOOKUP(P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1</v>
      </c>
      <c r="D102" s="137">
        <f>IF(Q102=0,0,VLOOKUP(Q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1</v>
      </c>
      <c r="E102" s="137">
        <f>IF(R102=0,0,VLOOKUP(R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37">
        <f>IF(S102=0,0,VLOOKUP(S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37">
        <f>IF(T102=0,0,VLOOKUP(T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37">
        <f>IF(U102=0,0,VLOOKUP(U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37">
        <f>IF(V102=0,0,VLOOKUP(V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37">
        <f>IF(W102=0,0,VLOOKUP(W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545"/>
      <c r="L102" s="548"/>
      <c r="M102" s="60" t="s">
        <v>341</v>
      </c>
      <c r="N102" s="300"/>
      <c r="O102" s="442" t="s">
        <v>343</v>
      </c>
      <c r="P102" s="442" t="s">
        <v>32</v>
      </c>
      <c r="Q102" s="442" t="s">
        <v>208</v>
      </c>
      <c r="R102" s="442"/>
      <c r="S102" s="442"/>
      <c r="T102" s="442"/>
      <c r="U102" s="442"/>
      <c r="V102" s="442"/>
      <c r="W102" s="443"/>
      <c r="X102" s="548"/>
      <c r="Y102" s="548"/>
      <c r="Z102" s="548"/>
      <c r="AA102" s="548"/>
      <c r="AB102" s="98" t="s">
        <v>29</v>
      </c>
    </row>
    <row r="103" spans="1:28" ht="11.25" customHeight="1" x14ac:dyDescent="0.25">
      <c r="A103" s="137">
        <f>IF(N103=0,0,VLOOKUP(N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B103" s="137">
        <f>IF(O103=0,0,VLOOKUP(O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C103" s="137">
        <f>IF(P103=0,0,VLOOKUP(P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D103" s="137">
        <f>IF(Q103=0,0,VLOOKUP(Q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E103" s="137">
        <f>IF(R103=0,0,VLOOKUP(R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37">
        <f>IF(S103=0,0,VLOOKUP(S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37">
        <f>IF(T103=0,0,VLOOKUP(T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37">
        <f>IF(U103=0,0,VLOOKUP(U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37">
        <f>IF(V103=0,0,VLOOKUP(V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37">
        <f>IF(W103=0,0,VLOOKUP(W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554" t="s">
        <v>81</v>
      </c>
      <c r="L103" s="553" t="e">
        <f>IF(K103=0,0,VLOOKUP(K103,CBGV!$B$4:$M$67,12,0))</f>
        <v>#N/A</v>
      </c>
      <c r="M103" s="61" t="s">
        <v>195</v>
      </c>
      <c r="N103" s="306"/>
      <c r="O103" s="305"/>
      <c r="P103" s="305"/>
      <c r="Q103" s="4"/>
      <c r="R103" s="304"/>
      <c r="S103" s="304"/>
      <c r="T103" s="304"/>
      <c r="U103" s="184"/>
      <c r="V103" s="184"/>
      <c r="W103" s="183"/>
      <c r="X103" s="553" t="e">
        <f>IF(K103=0,0,VLOOKUP(K103,CBGV!$B$4:$P$67,14,0))+IF(L103=0,0,VLOOKUP(L103,'T-L-K'!$B$7:$BH$35,2,0))</f>
        <v>#N/A</v>
      </c>
      <c r="Y103" s="550">
        <f>SUM(A103:J105)</f>
        <v>0</v>
      </c>
      <c r="Z103" s="550" t="e">
        <f>SUM(A103:J105)+X103</f>
        <v>#N/A</v>
      </c>
      <c r="AA103" s="553" t="e">
        <f>IF((Z103-(VLOOKUP(K103,CBGV!$B$4:$P$67,13,0)))&lt;=-14,"/",(Z103-(VLOOKUP(K103,CBGV!$B$4:$P$67,13,0))))</f>
        <v>#N/A</v>
      </c>
      <c r="AB103" s="98" t="s">
        <v>29</v>
      </c>
    </row>
    <row r="104" spans="1:28" ht="11.25" customHeight="1" x14ac:dyDescent="0.25">
      <c r="A104" s="137">
        <f>IF(N104=0,0,VLOOKUP(N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B104" s="137">
        <f>IF(O104=0,0,VLOOKUP(O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C104" s="137">
        <f>IF(P104=0,0,VLOOKUP(P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D104" s="137">
        <f>IF(Q104=0,0,VLOOKUP(Q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37">
        <f>IF(R104=0,0,VLOOKUP(R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37">
        <f>IF(S104=0,0,VLOOKUP(S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37">
        <f>IF(T104=0,0,VLOOKUP(T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37">
        <f>IF(U104=0,0,VLOOKUP(U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37">
        <f>IF(V104=0,0,VLOOKUP(V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37">
        <f>IF(W104=0,0,VLOOKUP(W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555"/>
      <c r="L104" s="551"/>
      <c r="M104" s="55" t="s">
        <v>195</v>
      </c>
      <c r="N104" s="303"/>
      <c r="O104" s="302"/>
      <c r="P104" s="4"/>
      <c r="Q104" s="302"/>
      <c r="R104" s="301"/>
      <c r="S104" s="301"/>
      <c r="T104" s="301"/>
      <c r="U104" s="182"/>
      <c r="V104" s="182"/>
      <c r="W104" s="181"/>
      <c r="X104" s="551"/>
      <c r="Y104" s="551"/>
      <c r="Z104" s="551"/>
      <c r="AA104" s="551"/>
      <c r="AB104" s="98" t="s">
        <v>29</v>
      </c>
    </row>
    <row r="105" spans="1:28" ht="11.25" customHeight="1" x14ac:dyDescent="0.25">
      <c r="A105" s="137">
        <f>IF(N105=0,0,VLOOKUP(N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B105" s="137">
        <f>IF(O105=0,0,VLOOKUP(O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37">
        <f>IF(P105=0,0,VLOOKUP(P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37">
        <f>IF(Q105=0,0,VLOOKUP(Q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37">
        <f>IF(R105=0,0,VLOOKUP(R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37">
        <f>IF(S105=0,0,VLOOKUP(S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37">
        <f>IF(T105=0,0,VLOOKUP(T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37">
        <f>IF(U105=0,0,VLOOKUP(U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37">
        <f>IF(V105=0,0,VLOOKUP(V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37">
        <f>IF(W105=0,0,VLOOKUP(W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556"/>
      <c r="L105" s="552"/>
      <c r="M105" s="60" t="s">
        <v>341</v>
      </c>
      <c r="N105" s="300"/>
      <c r="O105" s="299"/>
      <c r="P105" s="299"/>
      <c r="Q105" s="299"/>
      <c r="R105" s="298"/>
      <c r="S105" s="298"/>
      <c r="T105" s="298"/>
      <c r="U105" s="180"/>
      <c r="V105" s="180"/>
      <c r="W105" s="179"/>
      <c r="X105" s="552"/>
      <c r="Y105" s="552"/>
      <c r="Z105" s="552"/>
      <c r="AA105" s="552"/>
      <c r="AB105" s="98" t="s">
        <v>29</v>
      </c>
    </row>
    <row r="106" spans="1:28" ht="11.25" customHeight="1" x14ac:dyDescent="0.25">
      <c r="A106" s="137">
        <f>IF(N106=0,0,VLOOKUP(N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B106" s="137">
        <f>IF(O106=0,0,VLOOKUP(O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C106" s="137">
        <f>IF(P106=0,0,VLOOKUP(P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3</v>
      </c>
      <c r="D106" s="137">
        <f>IF(Q106=0,0,VLOOKUP(Q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37">
        <f>IF(R106=0,0,VLOOKUP(R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F106" s="137">
        <f>IF(S106=0,0,VLOOKUP(S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37">
        <f>IF(T106=0,0,VLOOKUP(T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37">
        <f>IF(U106=0,0,VLOOKUP(U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37">
        <f>IF(V106=0,0,VLOOKUP(V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37">
        <f>IF(W106=0,0,VLOOKUP(W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543" t="s">
        <v>82</v>
      </c>
      <c r="L106" s="546">
        <f>IF(K106=0,0,VLOOKUP(K106,CBGV!$B$4:$M$67,12,0))</f>
        <v>0</v>
      </c>
      <c r="M106" s="58" t="s">
        <v>195</v>
      </c>
      <c r="N106" s="306" t="s">
        <v>18</v>
      </c>
      <c r="O106" s="302" t="s">
        <v>215</v>
      </c>
      <c r="P106" s="305" t="s">
        <v>214</v>
      </c>
      <c r="Q106" s="296"/>
      <c r="R106" s="304"/>
      <c r="S106" s="304"/>
      <c r="T106" s="304"/>
      <c r="U106" s="184"/>
      <c r="V106" s="184"/>
      <c r="W106" s="183"/>
      <c r="X106" s="546">
        <f>IF(K106=0,0,VLOOKUP(K106,CBGV!$B$4:$P$67,14,0))+IF(L106=0,0,VLOOKUP(L106,'T-L-K'!$B$7:$BH$35,2,0))</f>
        <v>0</v>
      </c>
      <c r="Y106" s="549">
        <f>SUM(A106:J108)</f>
        <v>22</v>
      </c>
      <c r="Z106" s="549">
        <f>SUM(A106:J108)+X106</f>
        <v>22</v>
      </c>
      <c r="AA106" s="546">
        <f>IF((Z106-(VLOOKUP(K106,CBGV!$B$4:$P$67,13,0)))&lt;=-14,"/",(Z106-(VLOOKUP(K106,CBGV!$B$4:$P$67,13,0))))</f>
        <v>5</v>
      </c>
      <c r="AB106" s="98" t="s">
        <v>29</v>
      </c>
    </row>
    <row r="107" spans="1:28" ht="11.25" customHeight="1" x14ac:dyDescent="0.25">
      <c r="A107" s="137">
        <f>IF(N107=0,0,VLOOKUP(N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3</v>
      </c>
      <c r="B107" s="137">
        <f>IF(O107=0,0,VLOOKUP(O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4</v>
      </c>
      <c r="C107" s="137">
        <f>IF(P107=0,0,VLOOKUP(P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4</v>
      </c>
      <c r="D107" s="137">
        <f>IF(Q107=0,0,VLOOKUP(Q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E107" s="137">
        <f>IF(R107=0,0,VLOOKUP(R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F107" s="137">
        <f>IF(S107=0,0,VLOOKUP(S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37">
        <f>IF(T107=0,0,VLOOKUP(T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37">
        <f>IF(U107=0,0,VLOOKUP(U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37">
        <f>IF(V107=0,0,VLOOKUP(V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37">
        <f>IF(W107=0,0,VLOOKUP(W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544"/>
      <c r="L107" s="547"/>
      <c r="M107" s="59" t="s">
        <v>195</v>
      </c>
      <c r="N107" s="303" t="s">
        <v>146</v>
      </c>
      <c r="O107" s="417" t="s">
        <v>144</v>
      </c>
      <c r="P107" s="319" t="s">
        <v>20</v>
      </c>
      <c r="Q107" s="302"/>
      <c r="R107" s="301"/>
      <c r="S107" s="301"/>
      <c r="T107" s="301"/>
      <c r="U107" s="182"/>
      <c r="V107" s="182"/>
      <c r="W107" s="181"/>
      <c r="X107" s="547"/>
      <c r="Y107" s="547"/>
      <c r="Z107" s="547"/>
      <c r="AA107" s="547"/>
      <c r="AB107" s="98" t="s">
        <v>29</v>
      </c>
    </row>
    <row r="108" spans="1:28" ht="11.25" customHeight="1" x14ac:dyDescent="0.25">
      <c r="A108" s="137">
        <f>IF(N108=0,0,VLOOKUP(N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B108" s="137">
        <f>IF(O108=0,0,VLOOKUP(O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37">
        <f>IF(P108=0,0,VLOOKUP(P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1</v>
      </c>
      <c r="D108" s="137">
        <f>IF(Q108=0,0,VLOOKUP(Q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1</v>
      </c>
      <c r="E108" s="137">
        <f>IF(R108=0,0,VLOOKUP(R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37">
        <f>IF(S108=0,0,VLOOKUP(S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37">
        <f>IF(T108=0,0,VLOOKUP(T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37">
        <f>IF(U108=0,0,VLOOKUP(U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37">
        <f>IF(V108=0,0,VLOOKUP(V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37">
        <f>IF(W108=0,0,VLOOKUP(W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545"/>
      <c r="L108" s="548"/>
      <c r="M108" s="60" t="s">
        <v>341</v>
      </c>
      <c r="N108" s="307"/>
      <c r="O108" s="442" t="s">
        <v>343</v>
      </c>
      <c r="P108" s="442" t="s">
        <v>18</v>
      </c>
      <c r="Q108" s="442" t="s">
        <v>214</v>
      </c>
      <c r="R108" s="442"/>
      <c r="S108" s="442"/>
      <c r="T108" s="442"/>
      <c r="U108" s="442"/>
      <c r="V108" s="442"/>
      <c r="W108" s="443"/>
      <c r="X108" s="548"/>
      <c r="Y108" s="548"/>
      <c r="Z108" s="548"/>
      <c r="AA108" s="548"/>
      <c r="AB108" s="98" t="s">
        <v>29</v>
      </c>
    </row>
    <row r="109" spans="1:28" ht="11.25" customHeight="1" x14ac:dyDescent="0.25">
      <c r="A109" s="137">
        <f>IF(N109=0,0,VLOOKUP(N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B109" s="137">
        <f>IF(O109=0,0,VLOOKUP(O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C109" s="137">
        <f>IF(P109=0,0,VLOOKUP(P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D109" s="137">
        <f>IF(Q109=0,0,VLOOKUP(Q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E109" s="137">
        <f>IF(R109=0,0,VLOOKUP(R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F109" s="137">
        <f>IF(S109=0,0,VLOOKUP(S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37">
        <f>IF(T109=0,0,VLOOKUP(T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37">
        <f>IF(U109=0,0,VLOOKUP(U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37">
        <f>IF(V109=0,0,VLOOKUP(V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37">
        <f>IF(W109=0,0,VLOOKUP(W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554" t="s">
        <v>83</v>
      </c>
      <c r="L109" s="553" t="e">
        <f>IF(K109=0,0,VLOOKUP(K109,CBGV!$B$4:$M$67,12,0))</f>
        <v>#N/A</v>
      </c>
      <c r="M109" s="61" t="s">
        <v>195</v>
      </c>
      <c r="N109" s="306"/>
      <c r="O109" s="305"/>
      <c r="P109" s="305"/>
      <c r="Q109" s="305"/>
      <c r="R109" s="304"/>
      <c r="S109" s="304"/>
      <c r="T109" s="304"/>
      <c r="U109" s="184"/>
      <c r="V109" s="184"/>
      <c r="W109" s="183"/>
      <c r="X109" s="553" t="e">
        <f>IF(K109=0,0,VLOOKUP(K109,CBGV!$B$4:$P$67,14,0))+IF(L109=0,0,VLOOKUP(L109,'T-L-K'!$B$7:$BH$35,2,0))</f>
        <v>#N/A</v>
      </c>
      <c r="Y109" s="550">
        <f>SUM(A109:J111)</f>
        <v>0</v>
      </c>
      <c r="Z109" s="550" t="e">
        <f>SUM(A109:J111)+X109</f>
        <v>#N/A</v>
      </c>
      <c r="AA109" s="553" t="e">
        <f>IF((Z109-(VLOOKUP(K109,CBGV!$B$4:$P$67,13,0)))&lt;=-14,"/",(Z109-(VLOOKUP(K109,CBGV!$B$4:$P$67,13,0))))</f>
        <v>#N/A</v>
      </c>
      <c r="AB109" s="98" t="s">
        <v>29</v>
      </c>
    </row>
    <row r="110" spans="1:28" ht="11.25" customHeight="1" x14ac:dyDescent="0.25">
      <c r="A110" s="137">
        <f>IF(N110=0,0,VLOOKUP(N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B110" s="137">
        <f>IF(O110=0,0,VLOOKUP(O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C110" s="137">
        <f>IF(P110=0,0,VLOOKUP(P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D110" s="137">
        <f>IF(Q110=0,0,VLOOKUP(Q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E110" s="137">
        <f>IF(R110=0,0,VLOOKUP(R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F110" s="137">
        <f>IF(S110=0,0,VLOOKUP(S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37">
        <f>IF(T110=0,0,VLOOKUP(T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37">
        <f>IF(U110=0,0,VLOOKUP(U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37">
        <f>IF(V110=0,0,VLOOKUP(V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37">
        <f>IF(W110=0,0,VLOOKUP(W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555"/>
      <c r="L110" s="551"/>
      <c r="M110" s="55" t="s">
        <v>195</v>
      </c>
      <c r="N110" s="303"/>
      <c r="O110" s="302"/>
      <c r="P110" s="302"/>
      <c r="Q110" s="302"/>
      <c r="R110" s="301"/>
      <c r="S110" s="301"/>
      <c r="T110" s="301"/>
      <c r="U110" s="182"/>
      <c r="V110" s="182"/>
      <c r="W110" s="181"/>
      <c r="X110" s="551"/>
      <c r="Y110" s="551"/>
      <c r="Z110" s="551"/>
      <c r="AA110" s="551"/>
      <c r="AB110" s="98" t="s">
        <v>29</v>
      </c>
    </row>
    <row r="111" spans="1:28" ht="11.25" customHeight="1" x14ac:dyDescent="0.25">
      <c r="A111" s="137">
        <f>IF(N111=0,0,VLOOKUP(N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B111" s="137">
        <f>IF(O111=0,0,VLOOKUP(O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C111" s="137">
        <f>IF(P111=0,0,VLOOKUP(P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37">
        <f>IF(Q111=0,0,VLOOKUP(Q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37">
        <f>IF(R111=0,0,VLOOKUP(R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37">
        <f>IF(S111=0,0,VLOOKUP(S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37">
        <f>IF(T111=0,0,VLOOKUP(T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37">
        <f>IF(U111=0,0,VLOOKUP(U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37">
        <f>IF(V111=0,0,VLOOKUP(V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37">
        <f>IF(W111=0,0,VLOOKUP(W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556"/>
      <c r="L111" s="552"/>
      <c r="M111" s="60" t="s">
        <v>341</v>
      </c>
      <c r="N111" s="300"/>
      <c r="O111" s="442" t="s">
        <v>343</v>
      </c>
      <c r="P111" s="442"/>
      <c r="Q111" s="442"/>
      <c r="R111" s="442"/>
      <c r="S111" s="442"/>
      <c r="T111" s="442"/>
      <c r="U111" s="442"/>
      <c r="V111" s="442"/>
      <c r="W111" s="443"/>
      <c r="X111" s="552"/>
      <c r="Y111" s="552"/>
      <c r="Z111" s="552"/>
      <c r="AA111" s="552"/>
      <c r="AB111" s="98" t="s">
        <v>29</v>
      </c>
    </row>
    <row r="112" spans="1:28" ht="11.25" customHeight="1" x14ac:dyDescent="0.25">
      <c r="A112" s="137">
        <f>IF(N112=0,0,VLOOKUP(N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B112" s="137">
        <f>IF(O112=0,0,VLOOKUP(O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37">
        <f>IF(P112=0,0,VLOOKUP(P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D112" s="137">
        <f>IF(Q112=0,0,VLOOKUP(Q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E112" s="137">
        <f>IF(R112=0,0,VLOOKUP(R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F112" s="137">
        <f>IF(S112=0,0,VLOOKUP(S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37">
        <f>IF(T112=0,0,VLOOKUP(T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37">
        <f>IF(U112=0,0,VLOOKUP(U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37">
        <f>IF(V112=0,0,VLOOKUP(V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37">
        <f>IF(W112=0,0,VLOOKUP(W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543" t="s">
        <v>198</v>
      </c>
      <c r="L112" s="546">
        <f>IF(K112=0,0,VLOOKUP(K112,CBGV!$B$4:$M$67,12,0))</f>
        <v>0</v>
      </c>
      <c r="M112" s="58" t="s">
        <v>195</v>
      </c>
      <c r="N112" s="306"/>
      <c r="O112" s="418" t="s">
        <v>27</v>
      </c>
      <c r="P112" s="296" t="s">
        <v>210</v>
      </c>
      <c r="Q112" s="305"/>
      <c r="R112" s="304"/>
      <c r="S112" s="304"/>
      <c r="T112" s="304"/>
      <c r="U112" s="184"/>
      <c r="V112" s="184"/>
      <c r="W112" s="183"/>
      <c r="X112" s="546">
        <f>IF(K112=0,0,VLOOKUP(K112,CBGV!$B$4:$P$67,14,0))+IF(L112=0,0,VLOOKUP(L112,'T-L-K'!$B$7:$BH$35,2,0))</f>
        <v>6.95</v>
      </c>
      <c r="Y112" s="549">
        <f>SUM(A112:J114)</f>
        <v>16</v>
      </c>
      <c r="Z112" s="549">
        <f>SUM(A112:J114)+X112</f>
        <v>22.95</v>
      </c>
      <c r="AA112" s="546">
        <f>IF((Z112-(VLOOKUP(K112,CBGV!$B$4:$P$67,13,0)))&lt;=-14,"/",(Z112-(VLOOKUP(K112,CBGV!$B$4:$P$67,13,0))))</f>
        <v>5.9499999999999993</v>
      </c>
      <c r="AB112" s="98" t="s">
        <v>29</v>
      </c>
    </row>
    <row r="113" spans="1:28" ht="11.25" customHeight="1" x14ac:dyDescent="0.25">
      <c r="A113" s="137">
        <f>IF(N113=0,0,VLOOKUP(N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B113" s="137">
        <f>IF(O113=0,0,VLOOKUP(O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4</v>
      </c>
      <c r="C113" s="137">
        <f>IF(P113=0,0,VLOOKUP(P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3</v>
      </c>
      <c r="D113" s="137">
        <f>IF(Q113=0,0,VLOOKUP(Q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E113" s="137">
        <f>IF(R113=0,0,VLOOKUP(R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F113" s="137">
        <f>IF(S113=0,0,VLOOKUP(S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37">
        <f>IF(T113=0,0,VLOOKUP(T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37">
        <f>IF(U113=0,0,VLOOKUP(U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37">
        <f>IF(V113=0,0,VLOOKUP(V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37">
        <f>IF(W113=0,0,VLOOKUP(W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544"/>
      <c r="L113" s="547"/>
      <c r="M113" s="59" t="s">
        <v>195</v>
      </c>
      <c r="N113" s="303"/>
      <c r="O113" s="417" t="s">
        <v>227</v>
      </c>
      <c r="P113" s="302" t="s">
        <v>212</v>
      </c>
      <c r="Q113" s="302"/>
      <c r="R113" s="301"/>
      <c r="S113" s="301"/>
      <c r="T113" s="301"/>
      <c r="U113" s="182"/>
      <c r="V113" s="182"/>
      <c r="W113" s="181"/>
      <c r="X113" s="547"/>
      <c r="Y113" s="547"/>
      <c r="Z113" s="547"/>
      <c r="AA113" s="547"/>
      <c r="AB113" s="98" t="s">
        <v>29</v>
      </c>
    </row>
    <row r="114" spans="1:28" ht="11.25" customHeight="1" x14ac:dyDescent="0.25">
      <c r="A114" s="137">
        <f>IF(N114=0,0,VLOOKUP(N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B114" s="137">
        <f>IF(O114=0,0,VLOOKUP(O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C114" s="137">
        <f>IF(P114=0,0,VLOOKUP(P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D114" s="137">
        <f>IF(Q114=0,0,VLOOKUP(Q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E114" s="137">
        <f>IF(R114=0,0,VLOOKUP(R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37">
        <f>IF(S114=0,0,VLOOKUP(S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37">
        <f>IF(T114=0,0,VLOOKUP(T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37">
        <f>IF(U114=0,0,VLOOKUP(U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37">
        <f>IF(V114=0,0,VLOOKUP(V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37">
        <f>IF(W114=0,0,VLOOKUP(W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545"/>
      <c r="L114" s="548"/>
      <c r="M114" s="60" t="s">
        <v>341</v>
      </c>
      <c r="N114" s="300"/>
      <c r="O114" s="448" t="s">
        <v>343</v>
      </c>
      <c r="P114" s="442" t="s">
        <v>210</v>
      </c>
      <c r="Q114" s="442" t="s">
        <v>209</v>
      </c>
      <c r="R114" s="442"/>
      <c r="S114" s="442"/>
      <c r="T114" s="442"/>
      <c r="U114" s="442"/>
      <c r="V114" s="442"/>
      <c r="W114" s="443"/>
      <c r="X114" s="548"/>
      <c r="Y114" s="548"/>
      <c r="Z114" s="548"/>
      <c r="AA114" s="548"/>
      <c r="AB114" s="98" t="s">
        <v>29</v>
      </c>
    </row>
    <row r="115" spans="1:28" ht="11.25" customHeight="1" x14ac:dyDescent="0.25">
      <c r="A115" s="137">
        <f>IF(N115=0,0,VLOOKUP(N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B115" s="137">
        <f>IF(O115=0,0,VLOOKUP(O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4</v>
      </c>
      <c r="C115" s="137">
        <f>IF(P115=0,0,VLOOKUP(P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D115" s="137">
        <f>IF(Q115=0,0,VLOOKUP(Q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4</v>
      </c>
      <c r="E115" s="137">
        <f>IF(R115=0,0,VLOOKUP(R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F115" s="137">
        <f>IF(S115=0,0,VLOOKUP(S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37">
        <f>IF(T115=0,0,VLOOKUP(T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37">
        <f>IF(U115=0,0,VLOOKUP(U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37">
        <f>IF(V115=0,0,VLOOKUP(V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37">
        <f>IF(W115=0,0,VLOOKUP(W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554" t="s">
        <v>84</v>
      </c>
      <c r="L115" s="553">
        <f>IF(K115=0,0,VLOOKUP(K115,CBGV!$B$4:$M$67,12,0))</f>
        <v>0</v>
      </c>
      <c r="M115" s="61" t="s">
        <v>195</v>
      </c>
      <c r="N115" s="306"/>
      <c r="O115" s="418" t="s">
        <v>128</v>
      </c>
      <c r="P115" s="296" t="s">
        <v>21</v>
      </c>
      <c r="Q115" s="296" t="s">
        <v>125</v>
      </c>
      <c r="R115" s="304"/>
      <c r="S115" s="304"/>
      <c r="T115" s="304"/>
      <c r="U115" s="184"/>
      <c r="V115" s="184"/>
      <c r="W115" s="183"/>
      <c r="X115" s="553">
        <f>IF(K115=0,0,VLOOKUP(K115,CBGV!$B$4:$P$67,14,0))+IF(L115=0,0,VLOOKUP(L115,'T-L-K'!$B$7:$BH$35,2,0))</f>
        <v>0</v>
      </c>
      <c r="Y115" s="550">
        <f>SUM(A115:J117)</f>
        <v>25</v>
      </c>
      <c r="Z115" s="550">
        <f>SUM(A115:J117)+X115</f>
        <v>25</v>
      </c>
      <c r="AA115" s="553">
        <f>IF((Z115-(VLOOKUP(K115,CBGV!$B$4:$P$67,13,0)))&lt;=-14,"/",(Z115-(VLOOKUP(K115,CBGV!$B$4:$P$67,13,0))))</f>
        <v>8</v>
      </c>
      <c r="AB115" s="98" t="s">
        <v>29</v>
      </c>
    </row>
    <row r="116" spans="1:28" ht="11.25" customHeight="1" x14ac:dyDescent="0.25">
      <c r="A116" s="137">
        <f>IF(N116=0,0,VLOOKUP(N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B116" s="137">
        <f>IF(O116=0,0,VLOOKUP(O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3</v>
      </c>
      <c r="C116" s="137">
        <f>IF(P116=0,0,VLOOKUP(P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4</v>
      </c>
      <c r="D116" s="137">
        <f>IF(Q116=0,0,VLOOKUP(Q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3</v>
      </c>
      <c r="E116" s="137">
        <f>IF(R116=0,0,VLOOKUP(R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F116" s="137">
        <f>IF(S116=0,0,VLOOKUP(S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37">
        <f>IF(T116=0,0,VLOOKUP(T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37">
        <f>IF(U116=0,0,VLOOKUP(U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37">
        <f>IF(V116=0,0,VLOOKUP(V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37">
        <f>IF(W116=0,0,VLOOKUP(W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555"/>
      <c r="L116" s="551"/>
      <c r="M116" s="55" t="s">
        <v>195</v>
      </c>
      <c r="N116" s="303"/>
      <c r="O116" s="302" t="s">
        <v>142</v>
      </c>
      <c r="P116" s="319" t="s">
        <v>119</v>
      </c>
      <c r="Q116" s="319" t="s">
        <v>211</v>
      </c>
      <c r="R116" s="301"/>
      <c r="S116" s="301"/>
      <c r="T116" s="301"/>
      <c r="U116" s="182"/>
      <c r="V116" s="182"/>
      <c r="W116" s="181"/>
      <c r="X116" s="551"/>
      <c r="Y116" s="551"/>
      <c r="Z116" s="551"/>
      <c r="AA116" s="551"/>
      <c r="AB116" s="98" t="s">
        <v>29</v>
      </c>
    </row>
    <row r="117" spans="1:28" ht="11.25" customHeight="1" x14ac:dyDescent="0.25">
      <c r="A117" s="137">
        <f>IF(N117=0,0,VLOOKUP(N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B117" s="137">
        <f>IF(O117=0,0,VLOOKUP(O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C117" s="137">
        <f>IF(P117=0,0,VLOOKUP(P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D117" s="137">
        <f>IF(Q117=0,0,VLOOKUP(Q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E117" s="137">
        <f>IF(R117=0,0,VLOOKUP(R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F117" s="137">
        <f>IF(S117=0,0,VLOOKUP(S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1</v>
      </c>
      <c r="G117" s="137">
        <f>IF(T117=0,0,VLOOKUP(T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37">
        <f>IF(U117=0,0,VLOOKUP(U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37">
        <f>IF(V117=0,0,VLOOKUP(V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37">
        <f>IF(W117=0,0,VLOOKUP(W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556"/>
      <c r="L117" s="552"/>
      <c r="M117" s="60" t="s">
        <v>341</v>
      </c>
      <c r="N117" s="300"/>
      <c r="O117" s="448" t="s">
        <v>343</v>
      </c>
      <c r="P117" s="442" t="s">
        <v>21</v>
      </c>
      <c r="Q117" s="442" t="s">
        <v>125</v>
      </c>
      <c r="R117" s="442" t="s">
        <v>119</v>
      </c>
      <c r="S117" s="442" t="s">
        <v>211</v>
      </c>
      <c r="T117" s="442"/>
      <c r="U117" s="442"/>
      <c r="V117" s="442"/>
      <c r="W117" s="443"/>
      <c r="X117" s="552"/>
      <c r="Y117" s="552"/>
      <c r="Z117" s="552"/>
      <c r="AA117" s="552"/>
      <c r="AB117" s="98" t="s">
        <v>29</v>
      </c>
    </row>
    <row r="118" spans="1:28" ht="11.25" customHeight="1" x14ac:dyDescent="0.25">
      <c r="A118" s="137">
        <f>IF(N118=0,0,VLOOKUP(N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B118" s="137">
        <f>IF(O118=0,0,VLOOKUP(O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C118" s="137">
        <f>IF(P118=0,0,VLOOKUP(P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D118" s="137">
        <f>IF(Q118=0,0,VLOOKUP(Q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E118" s="137">
        <f>IF(R118=0,0,VLOOKUP(R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37">
        <f>IF(S118=0,0,VLOOKUP(S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37">
        <f>IF(T118=0,0,VLOOKUP(T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37">
        <f>IF(U118=0,0,VLOOKUP(U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37">
        <f>IF(V118=0,0,VLOOKUP(V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37">
        <f>IF(W118=0,0,VLOOKUP(W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543" t="s">
        <v>85</v>
      </c>
      <c r="L118" s="546">
        <f>IF(K118=0,0,VLOOKUP(K118,CBGV!$B$4:$M$67,12,0))</f>
        <v>0</v>
      </c>
      <c r="M118" s="58" t="s">
        <v>196</v>
      </c>
      <c r="N118" s="420" t="s">
        <v>30</v>
      </c>
      <c r="O118" s="421" t="s">
        <v>144</v>
      </c>
      <c r="P118" s="422" t="s">
        <v>232</v>
      </c>
      <c r="Q118" s="422"/>
      <c r="R118" s="423"/>
      <c r="S118" s="423"/>
      <c r="T118" s="423"/>
      <c r="U118" s="424"/>
      <c r="V118" s="424"/>
      <c r="W118" s="425"/>
      <c r="X118" s="546">
        <f>IF(K118=0,0,VLOOKUP(K118,CBGV!$B$4:$P$67,14,0))+IF(L118=0,0,VLOOKUP(L118,'T-L-K'!$B$7:$BH$35,2,0))</f>
        <v>3</v>
      </c>
      <c r="Y118" s="549">
        <f>SUM(A118:J120)</f>
        <v>14</v>
      </c>
      <c r="Z118" s="549">
        <f>SUM(A118:J120)+X118</f>
        <v>17</v>
      </c>
      <c r="AA118" s="546">
        <f>IF((Z118-(VLOOKUP(K118,CBGV!$B$4:$P$67,13,0)))&lt;=-14,"/",(Z118-(VLOOKUP(K118,CBGV!$B$4:$P$67,13,0))))</f>
        <v>0</v>
      </c>
      <c r="AB118" s="98" t="s">
        <v>86</v>
      </c>
    </row>
    <row r="119" spans="1:28" ht="11.25" customHeight="1" x14ac:dyDescent="0.25">
      <c r="A119" s="137">
        <f>IF(N119=0,0,VLOOKUP(N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B119" s="137">
        <f>IF(O119=0,0,VLOOKUP(O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C119" s="137">
        <f>IF(P119=0,0,VLOOKUP(P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D119" s="137">
        <f>IF(Q119=0,0,VLOOKUP(Q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E119" s="137">
        <f>IF(R119=0,0,VLOOKUP(R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F119" s="137">
        <f>IF(S119=0,0,VLOOKUP(S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G119" s="137">
        <f>IF(T119=0,0,VLOOKUP(T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H119" s="137">
        <f>IF(U119=0,0,VLOOKUP(U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37">
        <f>IF(V119=0,0,VLOOKUP(V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37">
        <f>IF(W119=0,0,VLOOKUP(W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544"/>
      <c r="L119" s="547"/>
      <c r="M119" s="59" t="s">
        <v>196</v>
      </c>
      <c r="N119" s="426" t="s">
        <v>21</v>
      </c>
      <c r="O119" s="427" t="s">
        <v>208</v>
      </c>
      <c r="P119" s="427" t="s">
        <v>209</v>
      </c>
      <c r="Q119" s="427" t="s">
        <v>210</v>
      </c>
      <c r="R119" s="428"/>
      <c r="S119" s="428"/>
      <c r="T119" s="429"/>
      <c r="U119" s="430"/>
      <c r="V119" s="431"/>
      <c r="W119" s="432"/>
      <c r="X119" s="547"/>
      <c r="Y119" s="547"/>
      <c r="Z119" s="547"/>
      <c r="AA119" s="547"/>
      <c r="AB119" s="98" t="s">
        <v>86</v>
      </c>
    </row>
    <row r="120" spans="1:28" ht="11.25" customHeight="1" x14ac:dyDescent="0.25">
      <c r="A120" s="137">
        <f>IF(N120=0,0,VLOOKUP(N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B120" s="137">
        <f>IF(O120=0,0,VLOOKUP(O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C120" s="137">
        <f>IF(P120=0,0,VLOOKUP(P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37">
        <f>IF(Q120=0,0,VLOOKUP(Q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37">
        <f>IF(R120=0,0,VLOOKUP(R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37">
        <f>IF(S120=0,0,VLOOKUP(S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37">
        <f>IF(T120=0,0,VLOOKUP(T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37">
        <f>IF(U120=0,0,VLOOKUP(U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37">
        <f>IF(V120=0,0,VLOOKUP(V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37">
        <f>IF(W120=0,0,VLOOKUP(W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545"/>
      <c r="L120" s="548"/>
      <c r="M120" s="60" t="s">
        <v>5</v>
      </c>
      <c r="N120" s="433"/>
      <c r="O120" s="448" t="s">
        <v>343</v>
      </c>
      <c r="P120" s="449" t="s">
        <v>21</v>
      </c>
      <c r="Q120" s="450" t="s">
        <v>208</v>
      </c>
      <c r="R120" s="450" t="s">
        <v>209</v>
      </c>
      <c r="S120" s="450" t="s">
        <v>210</v>
      </c>
      <c r="T120" s="449"/>
      <c r="U120" s="450"/>
      <c r="V120" s="450"/>
      <c r="W120" s="450"/>
      <c r="X120" s="548"/>
      <c r="Y120" s="548"/>
      <c r="Z120" s="548"/>
      <c r="AA120" s="548"/>
      <c r="AB120" s="98" t="s">
        <v>86</v>
      </c>
    </row>
    <row r="121" spans="1:28" ht="11.25" customHeight="1" x14ac:dyDescent="0.25">
      <c r="A121" s="137">
        <f>IF(N121=0,0,VLOOKUP(N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B121" s="137">
        <f>IF(O121=0,0,VLOOKUP(O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C121" s="137">
        <f>IF(P121=0,0,VLOOKUP(P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D121" s="137">
        <f>IF(Q121=0,0,VLOOKUP(Q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E121" s="137">
        <f>IF(R121=0,0,VLOOKUP(R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F121" s="137">
        <f>IF(S121=0,0,VLOOKUP(S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37">
        <f>IF(T121=0,0,VLOOKUP(T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37">
        <f>IF(U121=0,0,VLOOKUP(U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37">
        <f>IF(V121=0,0,VLOOKUP(V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37">
        <f>IF(W121=0,0,VLOOKUP(W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554" t="s">
        <v>87</v>
      </c>
      <c r="L121" s="553">
        <f>IF(K121=0,0,VLOOKUP(K121,CBGV!$B$4:$M$67,12,0))</f>
        <v>0</v>
      </c>
      <c r="M121" s="61" t="s">
        <v>196</v>
      </c>
      <c r="N121" s="420" t="s">
        <v>20</v>
      </c>
      <c r="O121" s="422" t="s">
        <v>226</v>
      </c>
      <c r="P121" s="422" t="s">
        <v>227</v>
      </c>
      <c r="Q121" s="422" t="s">
        <v>18</v>
      </c>
      <c r="R121" s="423" t="s">
        <v>146</v>
      </c>
      <c r="S121" s="423"/>
      <c r="T121" s="423"/>
      <c r="U121" s="424"/>
      <c r="V121" s="424"/>
      <c r="W121" s="425"/>
      <c r="X121" s="553">
        <f>IF(K121=0,0,VLOOKUP(K121,CBGV!$B$4:$P$67,14,0))+IF(L121=0,0,VLOOKUP(L121,'T-L-K'!$B$7:$BH$35,2,0))</f>
        <v>0</v>
      </c>
      <c r="Y121" s="550">
        <f>SUM(A121:J123)</f>
        <v>16</v>
      </c>
      <c r="Z121" s="550">
        <f>SUM(A121:J123)+X121</f>
        <v>16</v>
      </c>
      <c r="AA121" s="553">
        <f>IF((Z121-(VLOOKUP(K121,CBGV!$B$4:$P$67,13,0)))&lt;=-14,"/",(Z121-(VLOOKUP(K121,CBGV!$B$4:$P$67,13,0))))</f>
        <v>-1</v>
      </c>
      <c r="AB121" s="98" t="s">
        <v>86</v>
      </c>
    </row>
    <row r="122" spans="1:28" ht="11.25" customHeight="1" x14ac:dyDescent="0.25">
      <c r="A122" s="137">
        <f>IF(N122=0,0,VLOOKUP(N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37">
        <f>IF(O122=0,0,VLOOKUP(O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37">
        <f>IF(P122=0,0,VLOOKUP(P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2</v>
      </c>
      <c r="D122" s="137">
        <f>IF(Q122=0,0,VLOOKUP(Q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2</v>
      </c>
      <c r="E122" s="137">
        <f>IF(R122=0,0,VLOOKUP(R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2</v>
      </c>
      <c r="F122" s="137">
        <f>IF(S122=0,0,VLOOKUP(S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37">
        <f>IF(T122=0,0,VLOOKUP(T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37">
        <f>IF(U122=0,0,VLOOKUP(U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37">
        <f>IF(V122=0,0,VLOOKUP(V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37">
        <f>IF(W122=0,0,VLOOKUP(W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555"/>
      <c r="L122" s="551"/>
      <c r="M122" s="55" t="s">
        <v>196</v>
      </c>
      <c r="N122" s="426" t="s">
        <v>128</v>
      </c>
      <c r="O122" s="427" t="s">
        <v>142</v>
      </c>
      <c r="P122" s="427" t="s">
        <v>152</v>
      </c>
      <c r="Q122" s="436" t="s">
        <v>211</v>
      </c>
      <c r="R122" s="428" t="s">
        <v>212</v>
      </c>
      <c r="S122" s="428"/>
      <c r="T122" s="428"/>
      <c r="U122" s="431"/>
      <c r="V122" s="431"/>
      <c r="W122" s="432"/>
      <c r="X122" s="551"/>
      <c r="Y122" s="551"/>
      <c r="Z122" s="551"/>
      <c r="AA122" s="551"/>
      <c r="AB122" s="98" t="s">
        <v>86</v>
      </c>
    </row>
    <row r="123" spans="1:28" ht="11.25" customHeight="1" x14ac:dyDescent="0.25">
      <c r="A123" s="137">
        <f>IF(N123=0,0,VLOOKUP(N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B123" s="137">
        <f>IF(O123=0,0,VLOOKUP(O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C123" s="137">
        <f>IF(P123=0,0,VLOOKUP(P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37">
        <f>IF(Q123=0,0,VLOOKUP(Q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37">
        <f>IF(R123=0,0,VLOOKUP(R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37">
        <f>IF(S123=0,0,VLOOKUP(S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37">
        <f>IF(T123=0,0,VLOOKUP(T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37">
        <f>IF(U123=0,0,VLOOKUP(U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37">
        <f>IF(V123=0,0,VLOOKUP(V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37">
        <f>IF(W123=0,0,VLOOKUP(W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556"/>
      <c r="L123" s="552"/>
      <c r="M123" s="60" t="s">
        <v>5</v>
      </c>
      <c r="N123" s="437"/>
      <c r="O123" s="448" t="s">
        <v>343</v>
      </c>
      <c r="P123" s="450" t="s">
        <v>152</v>
      </c>
      <c r="Q123" s="450" t="s">
        <v>211</v>
      </c>
      <c r="R123" s="450" t="s">
        <v>212</v>
      </c>
      <c r="S123" s="448"/>
      <c r="T123" s="450"/>
      <c r="U123" s="450"/>
      <c r="V123" s="450"/>
      <c r="W123" s="451"/>
      <c r="X123" s="552"/>
      <c r="Y123" s="552"/>
      <c r="Z123" s="552"/>
      <c r="AA123" s="552"/>
      <c r="AB123" s="98" t="s">
        <v>86</v>
      </c>
    </row>
    <row r="124" spans="1:28" ht="11.25" customHeight="1" x14ac:dyDescent="0.25">
      <c r="A124" s="137">
        <f>IF(N124=0,0,VLOOKUP(N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B124" s="137">
        <f>IF(O124=0,0,VLOOKUP(O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37">
        <f>IF(P124=0,0,VLOOKUP(P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37">
        <f>IF(Q124=0,0,VLOOKUP(Q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E124" s="137">
        <f>IF(R124=0,0,VLOOKUP(R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F124" s="137">
        <f>IF(S124=0,0,VLOOKUP(S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G124" s="137">
        <f>IF(T124=0,0,VLOOKUP(T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37">
        <f>IF(U124=0,0,VLOOKUP(U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37">
        <f>IF(V124=0,0,VLOOKUP(V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37">
        <f>IF(W124=0,0,VLOOKUP(W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543" t="s">
        <v>88</v>
      </c>
      <c r="L124" s="546">
        <f>IF(K124=0,0,VLOOKUP(K124,CBGV!$B$4:$M$67,12,0))</f>
        <v>0</v>
      </c>
      <c r="M124" s="58" t="s">
        <v>196</v>
      </c>
      <c r="N124" s="420" t="s">
        <v>27</v>
      </c>
      <c r="O124" s="421" t="s">
        <v>182</v>
      </c>
      <c r="P124" s="422" t="s">
        <v>225</v>
      </c>
      <c r="Q124" s="422" t="s">
        <v>24</v>
      </c>
      <c r="R124" s="423" t="s">
        <v>213</v>
      </c>
      <c r="S124" s="423" t="s">
        <v>214</v>
      </c>
      <c r="T124" s="423"/>
      <c r="U124" s="424"/>
      <c r="V124" s="424"/>
      <c r="W124" s="425"/>
      <c r="X124" s="546">
        <f>IF(K124=0,0,VLOOKUP(K124,CBGV!$B$4:$P$67,14,0))+IF(L124=0,0,VLOOKUP(L124,'T-L-K'!$B$7:$BH$35,2,0))</f>
        <v>0</v>
      </c>
      <c r="Y124" s="549">
        <f>SUM(A124:J126)</f>
        <v>17</v>
      </c>
      <c r="Z124" s="549">
        <f>SUM(A124:J126)+X124</f>
        <v>17</v>
      </c>
      <c r="AA124" s="546">
        <f>IF((Z124-(VLOOKUP(K124,CBGV!$B$4:$P$67,13,0)))&lt;=-14,"/",(Z124-(VLOOKUP(K124,CBGV!$B$4:$P$67,13,0))))</f>
        <v>0</v>
      </c>
      <c r="AB124" s="98" t="s">
        <v>86</v>
      </c>
    </row>
    <row r="125" spans="1:28" ht="11.25" customHeight="1" x14ac:dyDescent="0.25">
      <c r="A125" s="137">
        <f>IF(N125=0,0,VLOOKUP(N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B125" s="137">
        <f>IF(O125=0,0,VLOOKUP(O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C125" s="137">
        <f>IF(P125=0,0,VLOOKUP(P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D125" s="137">
        <f>IF(Q125=0,0,VLOOKUP(Q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2</v>
      </c>
      <c r="E125" s="137">
        <f>IF(R125=0,0,VLOOKUP(R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F125" s="137">
        <f>IF(S125=0,0,VLOOKUP(S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G125" s="137">
        <f>IF(T125=0,0,VLOOKUP(T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H125" s="137">
        <f>IF(U125=0,0,VLOOKUP(U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I125" s="137">
        <f>IF(V125=0,0,VLOOKUP(V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J125" s="137">
        <f>IF(W125=0,0,VLOOKUP(W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K125" s="544"/>
      <c r="L125" s="547"/>
      <c r="M125" s="59" t="s">
        <v>196</v>
      </c>
      <c r="N125" s="426" t="s">
        <v>215</v>
      </c>
      <c r="O125" s="427" t="s">
        <v>32</v>
      </c>
      <c r="P125" s="427" t="s">
        <v>125</v>
      </c>
      <c r="Q125" s="427" t="s">
        <v>119</v>
      </c>
      <c r="R125" s="428"/>
      <c r="S125" s="428"/>
      <c r="T125" s="428"/>
      <c r="U125" s="431"/>
      <c r="V125" s="431"/>
      <c r="W125" s="432"/>
      <c r="X125" s="547"/>
      <c r="Y125" s="547"/>
      <c r="Z125" s="547"/>
      <c r="AA125" s="547"/>
      <c r="AB125" s="98" t="s">
        <v>86</v>
      </c>
    </row>
    <row r="126" spans="1:28" ht="11.25" customHeight="1" x14ac:dyDescent="0.25">
      <c r="A126" s="137">
        <f>IF(N126=0,0,VLOOKUP(N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B126" s="137">
        <f>IF(O126=0,0,VLOOKUP(O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C126" s="137">
        <f>IF(P126=0,0,VLOOKUP(P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D126" s="137">
        <f>IF(Q126=0,0,VLOOKUP(Q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E126" s="137">
        <f>IF(R126=0,0,VLOOKUP(R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F126" s="137">
        <f>IF(S126=0,0,VLOOKUP(S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G126" s="137">
        <f>IF(T126=0,0,VLOOKUP(T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H126" s="137">
        <f>IF(U126=0,0,VLOOKUP(U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I126" s="137">
        <f>IF(V126=0,0,VLOOKUP(V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J126" s="137">
        <f>IF(W126=0,0,VLOOKUP(W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K126" s="545"/>
      <c r="L126" s="548"/>
      <c r="M126" s="60" t="s">
        <v>5</v>
      </c>
      <c r="N126" s="437"/>
      <c r="O126" s="448" t="s">
        <v>343</v>
      </c>
      <c r="P126" s="450" t="s">
        <v>32</v>
      </c>
      <c r="Q126" s="450" t="s">
        <v>125</v>
      </c>
      <c r="R126" s="450" t="s">
        <v>119</v>
      </c>
      <c r="S126" s="448"/>
      <c r="T126" s="450"/>
      <c r="U126" s="450"/>
      <c r="V126" s="450"/>
      <c r="W126" s="451"/>
      <c r="X126" s="548"/>
      <c r="Y126" s="548"/>
      <c r="Z126" s="548"/>
      <c r="AA126" s="548"/>
      <c r="AB126" s="98" t="s">
        <v>86</v>
      </c>
    </row>
    <row r="127" spans="1:28" ht="11.25" customHeight="1" x14ac:dyDescent="0.25">
      <c r="A127" s="137">
        <f>IF(N127=0,0,VLOOKUP(N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B127" s="137">
        <f>IF(O127=0,0,VLOOKUP(O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C127" s="137">
        <f>IF(P127=0,0,VLOOKUP(P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D127" s="137">
        <f>IF(Q127=0,0,VLOOKUP(Q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E127" s="137">
        <f>IF(R127=0,0,VLOOKUP(R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F127" s="137">
        <f>IF(S127=0,0,VLOOKUP(S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G127" s="137">
        <f>IF(T127=0,0,VLOOKUP(T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H127" s="137">
        <f>IF(U127=0,0,VLOOKUP(U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37">
        <f>IF(V127=0,0,VLOOKUP(V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37">
        <f>IF(W127=0,0,VLOOKUP(W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554"/>
      <c r="L127" s="553"/>
      <c r="M127" s="61"/>
      <c r="N127" s="420"/>
      <c r="O127" s="422"/>
      <c r="P127" s="422"/>
      <c r="Q127" s="422"/>
      <c r="R127" s="423"/>
      <c r="S127" s="423"/>
      <c r="T127" s="423"/>
      <c r="U127" s="424"/>
      <c r="V127" s="424"/>
      <c r="W127" s="425"/>
      <c r="X127" s="553">
        <f>IF(K127=0,0,VLOOKUP(K127,CBGV!$B$4:$P$67,14,0))+IF(L127=0,0,VLOOKUP(L127,'T-L-K'!$B$7:$BH$35,2,0))</f>
        <v>0</v>
      </c>
      <c r="Y127" s="550">
        <f>SUM(A127:J129)</f>
        <v>0</v>
      </c>
      <c r="Z127" s="550">
        <f>SUM(A127:J129)+X127</f>
        <v>0</v>
      </c>
      <c r="AA127" s="553" t="e">
        <f>IF((Z127-(VLOOKUP(K127,CBGV!$B$4:$P$67,13,0)))&lt;=-14,"/",(Z127-(VLOOKUP(K127,CBGV!$B$4:$P$67,13,0))))</f>
        <v>#N/A</v>
      </c>
      <c r="AB127" s="98" t="s">
        <v>86</v>
      </c>
    </row>
    <row r="128" spans="1:28" ht="11.25" customHeight="1" x14ac:dyDescent="0.25">
      <c r="A128" s="137">
        <f>IF(N128=0,0,VLOOKUP(N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B128" s="137">
        <f>IF(O128=0,0,VLOOKUP(O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C128" s="137">
        <f>IF(P128=0,0,VLOOKUP(P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D128" s="137">
        <f>IF(Q128=0,0,VLOOKUP(Q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E128" s="137">
        <f>IF(R128=0,0,VLOOKUP(R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F128" s="137">
        <f>IF(S128=0,0,VLOOKUP(S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G128" s="137">
        <f>IF(T128=0,0,VLOOKUP(T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H128" s="137">
        <f>IF(U128=0,0,VLOOKUP(U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I128" s="137">
        <f>IF(V128=0,0,VLOOKUP(V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J128" s="137">
        <f>IF(W128=0,0,VLOOKUP(W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K128" s="555"/>
      <c r="L128" s="551"/>
      <c r="M128" s="55"/>
      <c r="N128" s="426"/>
      <c r="O128" s="427"/>
      <c r="P128" s="427"/>
      <c r="Q128" s="427"/>
      <c r="R128" s="428"/>
      <c r="S128" s="428"/>
      <c r="T128" s="428"/>
      <c r="U128" s="431"/>
      <c r="V128" s="431"/>
      <c r="W128" s="432"/>
      <c r="X128" s="551"/>
      <c r="Y128" s="551"/>
      <c r="Z128" s="551"/>
      <c r="AA128" s="551"/>
      <c r="AB128" s="98" t="s">
        <v>86</v>
      </c>
    </row>
    <row r="129" spans="1:28" ht="11.25" customHeight="1" x14ac:dyDescent="0.25">
      <c r="A129" s="137">
        <f>IF(N129=0,0,VLOOKUP(N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B129" s="137">
        <f>IF(O129=0,0,VLOOKUP(O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C129" s="137">
        <f>IF(P129=0,0,VLOOKUP(P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37">
        <f>IF(Q129=0,0,VLOOKUP(Q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37">
        <f>IF(R129=0,0,VLOOKUP(R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37">
        <f>IF(S129=0,0,VLOOKUP(S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37">
        <f>IF(T129=0,0,VLOOKUP(T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37">
        <f>IF(U129=0,0,VLOOKUP(U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37">
        <f>IF(V129=0,0,VLOOKUP(V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37">
        <f>IF(W129=0,0,VLOOKUP(W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556"/>
      <c r="L129" s="552"/>
      <c r="M129" s="56"/>
      <c r="N129" s="439"/>
      <c r="O129" s="448" t="s">
        <v>343</v>
      </c>
      <c r="P129" s="448"/>
      <c r="Q129" s="448"/>
      <c r="R129" s="448"/>
      <c r="S129" s="448"/>
      <c r="T129" s="448"/>
      <c r="U129" s="448"/>
      <c r="V129" s="448"/>
      <c r="W129" s="451"/>
      <c r="X129" s="552"/>
      <c r="Y129" s="552"/>
      <c r="Z129" s="552"/>
      <c r="AA129" s="552"/>
      <c r="AB129" s="98" t="s">
        <v>86</v>
      </c>
    </row>
    <row r="130" spans="1:28" ht="11.25" customHeight="1" x14ac:dyDescent="0.25">
      <c r="A130" s="137">
        <f>IF(N130=0,0,VLOOKUP(N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B130" s="137">
        <f>IF(O130=0,0,VLOOKUP(O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C130" s="137">
        <f>IF(P130=0,0,VLOOKUP(P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D130" s="137">
        <f>IF(Q130=0,0,VLOOKUP(Q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E130" s="137">
        <f>IF(R130=0,0,VLOOKUP(R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F130" s="137">
        <f>IF(S130=0,0,VLOOKUP(S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G130" s="137">
        <f>IF(T130=0,0,VLOOKUP(T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H130" s="137">
        <f>IF(U130=0,0,VLOOKUP(U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I130" s="137">
        <f>IF(V130=0,0,VLOOKUP(V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J130" s="137">
        <f>IF(W130=0,0,VLOOKUP(W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543" t="s">
        <v>90</v>
      </c>
      <c r="L130" s="546">
        <f>IF(K130=0,0,VLOOKUP(K130,CBGV!$B$4:$M$67,12,0))</f>
        <v>0</v>
      </c>
      <c r="M130" s="58" t="s">
        <v>344</v>
      </c>
      <c r="N130" s="420" t="s">
        <v>27</v>
      </c>
      <c r="O130" s="422" t="s">
        <v>30</v>
      </c>
      <c r="P130" s="422" t="s">
        <v>20</v>
      </c>
      <c r="Q130" s="422" t="s">
        <v>144</v>
      </c>
      <c r="R130" s="423" t="s">
        <v>182</v>
      </c>
      <c r="S130" s="423" t="s">
        <v>225</v>
      </c>
      <c r="T130" s="423" t="s">
        <v>226</v>
      </c>
      <c r="U130" s="424" t="s">
        <v>227</v>
      </c>
      <c r="V130" s="424" t="s">
        <v>232</v>
      </c>
      <c r="W130" s="425"/>
      <c r="X130" s="546">
        <f>IF(K130=0,0,VLOOKUP(K130,CBGV!$B$4:$P$67,14,0))+IF(L130=0,0,VLOOKUP(L130,'T-L-K'!$B$7:$BH$35,2,0))</f>
        <v>1</v>
      </c>
      <c r="Y130" s="549">
        <f>SUM(A130:J132)</f>
        <v>21</v>
      </c>
      <c r="Z130" s="549">
        <f>SUM(A130:J132)+X130</f>
        <v>22</v>
      </c>
      <c r="AA130" s="546">
        <f>IF((Z130-(VLOOKUP(K130,CBGV!$B$4:$P$67,13,0)))&lt;=-14,"/",(Z130-(VLOOKUP(K130,CBGV!$B$4:$P$67,13,0))))</f>
        <v>5</v>
      </c>
      <c r="AB130" s="98" t="s">
        <v>86</v>
      </c>
    </row>
    <row r="131" spans="1:28" ht="11.25" customHeight="1" x14ac:dyDescent="0.25">
      <c r="A131" s="137">
        <f>IF(N131=0,0,VLOOKUP(N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2</v>
      </c>
      <c r="B131" s="137">
        <f>IF(O131=0,0,VLOOKUP(O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2</v>
      </c>
      <c r="C131" s="137">
        <f>IF(P131=0,0,VLOOKUP(P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2</v>
      </c>
      <c r="D131" s="137">
        <f>IF(Q131=0,0,VLOOKUP(Q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2</v>
      </c>
      <c r="E131" s="137">
        <f>IF(R131=0,0,VLOOKUP(R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2</v>
      </c>
      <c r="F131" s="137">
        <f>IF(S131=0,0,VLOOKUP(S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2</v>
      </c>
      <c r="G131" s="137">
        <f>IF(T131=0,0,VLOOKUP(T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H131" s="137">
        <f>IF(U131=0,0,VLOOKUP(U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I131" s="137">
        <f>IF(V131=0,0,VLOOKUP(V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J131" s="137">
        <f>IF(W131=0,0,VLOOKUP(W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K131" s="544"/>
      <c r="L131" s="547"/>
      <c r="M131" s="59" t="s">
        <v>344</v>
      </c>
      <c r="N131" s="426" t="s">
        <v>128</v>
      </c>
      <c r="O131" s="427" t="s">
        <v>214</v>
      </c>
      <c r="P131" s="427" t="s">
        <v>215</v>
      </c>
      <c r="Q131" s="427" t="s">
        <v>125</v>
      </c>
      <c r="R131" s="428" t="s">
        <v>119</v>
      </c>
      <c r="S131" s="428" t="s">
        <v>211</v>
      </c>
      <c r="T131" s="428" t="s">
        <v>212</v>
      </c>
      <c r="U131" s="431"/>
      <c r="V131" s="431"/>
      <c r="W131" s="432"/>
      <c r="X131" s="547"/>
      <c r="Y131" s="547"/>
      <c r="Z131" s="547"/>
      <c r="AA131" s="547"/>
      <c r="AB131" s="98" t="s">
        <v>86</v>
      </c>
    </row>
    <row r="132" spans="1:28" ht="11.25" customHeight="1" x14ac:dyDescent="0.25">
      <c r="A132" s="137">
        <f>IF(N132=0,0,VLOOKUP(N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B132" s="137">
        <f>IF(O132=0,0,VLOOKUP(O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37">
        <f>IF(P132=0,0,VLOOKUP(P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37">
        <f>IF(Q132=0,0,VLOOKUP(Q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37">
        <f>IF(R132=0,0,VLOOKUP(R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37">
        <f>IF(S132=0,0,VLOOKUP(S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37">
        <f>IF(T132=0,0,VLOOKUP(T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37">
        <f>IF(U132=0,0,VLOOKUP(U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37">
        <f>IF(V132=0,0,VLOOKUP(V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37">
        <f>IF(W132=0,0,VLOOKUP(W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545"/>
      <c r="L132" s="548"/>
      <c r="M132" s="60" t="s">
        <v>341</v>
      </c>
      <c r="N132" s="437"/>
      <c r="O132" s="434"/>
      <c r="P132" s="434"/>
      <c r="Q132" s="434"/>
      <c r="R132" s="435"/>
      <c r="S132" s="435" t="s">
        <v>343</v>
      </c>
      <c r="T132" s="435"/>
      <c r="U132" s="440"/>
      <c r="V132" s="440"/>
      <c r="W132" s="438"/>
      <c r="X132" s="548"/>
      <c r="Y132" s="548"/>
      <c r="Z132" s="548"/>
      <c r="AA132" s="548"/>
      <c r="AB132" s="98" t="s">
        <v>86</v>
      </c>
    </row>
    <row r="133" spans="1:28" ht="11.25" customHeight="1" x14ac:dyDescent="0.25">
      <c r="A133" s="137">
        <f>IF(N133=0,0,VLOOKUP(N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B133" s="137">
        <f>IF(O133=0,0,VLOOKUP(O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C133" s="137">
        <f>IF(P133=0,0,VLOOKUP(P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D133" s="137">
        <f>IF(Q133=0,0,VLOOKUP(Q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37">
        <f>IF(R133=0,0,VLOOKUP(R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37">
        <f>IF(S133=0,0,VLOOKUP(S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37">
        <f>IF(T133=0,0,VLOOKUP(T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37">
        <f>IF(U133=0,0,VLOOKUP(U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37">
        <f>IF(V133=0,0,VLOOKUP(V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37">
        <f>IF(W133=0,0,VLOOKUP(W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554" t="s">
        <v>92</v>
      </c>
      <c r="L133" s="553" t="str">
        <f>IF(K133=0,0,VLOOKUP(K133,CBGV!$B$4:$M$67,12,0))</f>
        <v>11A6</v>
      </c>
      <c r="M133" s="61" t="s">
        <v>33</v>
      </c>
      <c r="N133" s="306" t="s">
        <v>142</v>
      </c>
      <c r="O133" s="305" t="s">
        <v>213</v>
      </c>
      <c r="P133" s="305"/>
      <c r="Q133" s="305"/>
      <c r="R133" s="304"/>
      <c r="S133" s="304"/>
      <c r="T133" s="304"/>
      <c r="U133" s="184"/>
      <c r="V133" s="184"/>
      <c r="W133" s="183"/>
      <c r="X133" s="553">
        <f>IF(K133=0,0,VLOOKUP(K133,CBGV!$B$4:$P$67,14,0))+IF(L133=0,0,VLOOKUP(L133,'T-L-K'!$B$7:$BH$35,2,0))</f>
        <v>9</v>
      </c>
      <c r="Y133" s="550">
        <f>SUM(A133:J135)</f>
        <v>11</v>
      </c>
      <c r="Z133" s="550">
        <f>SUM(A133:J135)+X133</f>
        <v>20</v>
      </c>
      <c r="AA133" s="553">
        <f>IF((Z133-(VLOOKUP(K133,CBGV!$B$4:$P$67,13,0)))&lt;=-14,"/",(Z133-(VLOOKUP(K133,CBGV!$B$4:$P$67,13,0))))</f>
        <v>3</v>
      </c>
      <c r="AB133" s="98" t="s">
        <v>91</v>
      </c>
    </row>
    <row r="134" spans="1:28" ht="11.25" customHeight="1" x14ac:dyDescent="0.25">
      <c r="A134" s="137">
        <f>IF(N134=0,0,VLOOKUP(N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B134" s="137">
        <f>IF(O134=0,0,VLOOKUP(O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C134" s="137">
        <f>IF(P134=0,0,VLOOKUP(P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D134" s="137">
        <f>IF(Q134=0,0,VLOOKUP(Q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E134" s="137">
        <f>IF(R134=0,0,VLOOKUP(R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F134" s="137">
        <f>IF(S134=0,0,VLOOKUP(S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G134" s="137">
        <f>IF(T134=0,0,VLOOKUP(T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H134" s="137">
        <f>IF(U134=0,0,VLOOKUP(U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I134" s="137">
        <f>IF(V134=0,0,VLOOKUP(V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37">
        <f>IF(W134=0,0,VLOOKUP(W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555"/>
      <c r="L134" s="551"/>
      <c r="M134" s="55" t="s">
        <v>33</v>
      </c>
      <c r="N134" s="303"/>
      <c r="O134" s="302"/>
      <c r="P134" s="302"/>
      <c r="Q134" s="302"/>
      <c r="R134" s="301"/>
      <c r="S134" s="301"/>
      <c r="T134" s="301"/>
      <c r="U134" s="182"/>
      <c r="V134" s="182"/>
      <c r="W134" s="181"/>
      <c r="X134" s="551"/>
      <c r="Y134" s="551"/>
      <c r="Z134" s="551"/>
      <c r="AA134" s="551"/>
      <c r="AB134" s="98" t="s">
        <v>91</v>
      </c>
    </row>
    <row r="135" spans="1:28" ht="11.25" customHeight="1" x14ac:dyDescent="0.25">
      <c r="A135" s="137">
        <f>IF(N135=0,0,VLOOKUP(N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B135" s="137">
        <f>IF(O135=0,0,VLOOKUP(O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37">
        <f>IF(P135=0,0,VLOOKUP(P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D135" s="137">
        <f>IF(Q135=0,0,VLOOKUP(Q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E135" s="137">
        <f>IF(R135=0,0,VLOOKUP(R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F135" s="137">
        <f>IF(S135=0,0,VLOOKUP(S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G135" s="137">
        <f>IF(T135=0,0,VLOOKUP(T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37">
        <f>IF(U135=0,0,VLOOKUP(U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37">
        <f>IF(V135=0,0,VLOOKUP(V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37">
        <f>IF(W135=0,0,VLOOKUP(W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556"/>
      <c r="L135" s="552"/>
      <c r="M135" s="55" t="s">
        <v>341</v>
      </c>
      <c r="N135" s="307" t="s">
        <v>213</v>
      </c>
      <c r="O135" s="442" t="s">
        <v>343</v>
      </c>
      <c r="P135" s="442" t="s">
        <v>146</v>
      </c>
      <c r="Q135" s="442" t="s">
        <v>128</v>
      </c>
      <c r="R135" s="442" t="s">
        <v>142</v>
      </c>
      <c r="S135" s="443" t="s">
        <v>213</v>
      </c>
      <c r="T135" s="442"/>
      <c r="U135" s="442"/>
      <c r="V135" s="442"/>
      <c r="W135" s="443"/>
      <c r="X135" s="552"/>
      <c r="Y135" s="552"/>
      <c r="Z135" s="552"/>
      <c r="AA135" s="552"/>
      <c r="AB135" s="98" t="s">
        <v>91</v>
      </c>
    </row>
    <row r="136" spans="1:28" ht="11.25" customHeight="1" x14ac:dyDescent="0.25">
      <c r="A136" s="137">
        <f>IF(N136=0,0,VLOOKUP(N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B136" s="137">
        <f>IF(O136=0,0,VLOOKUP(O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C136" s="137">
        <f>IF(P136=0,0,VLOOKUP(P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D136" s="137">
        <f>IF(Q136=0,0,VLOOKUP(Q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37">
        <f>IF(R136=0,0,VLOOKUP(R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F136" s="137">
        <f>IF(S136=0,0,VLOOKUP(S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37">
        <f>IF(T136=0,0,VLOOKUP(T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37">
        <f>IF(U136=0,0,VLOOKUP(U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37">
        <f>IF(V136=0,0,VLOOKUP(V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37">
        <f>IF(W136=0,0,VLOOKUP(W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543" t="s">
        <v>93</v>
      </c>
      <c r="L136" s="546">
        <f>IF(K136=0,0,VLOOKUP(K136,CBGV!$B$4:$M$67,12,0))</f>
        <v>0</v>
      </c>
      <c r="M136" s="58" t="s">
        <v>33</v>
      </c>
      <c r="N136" s="306" t="s">
        <v>214</v>
      </c>
      <c r="O136" s="305" t="s">
        <v>215</v>
      </c>
      <c r="P136" s="305"/>
      <c r="Q136" s="305"/>
      <c r="R136" s="304"/>
      <c r="S136" s="304"/>
      <c r="T136" s="304"/>
      <c r="U136" s="184"/>
      <c r="V136" s="184"/>
      <c r="W136" s="183"/>
      <c r="X136" s="546">
        <f>IF(K136=0,0,VLOOKUP(K136,CBGV!$B$4:$P$67,14,0))+IF(L136=0,0,VLOOKUP(L136,'T-L-K'!$B$7:$BH$35,2,0))</f>
        <v>0</v>
      </c>
      <c r="Y136" s="549">
        <f>SUM(A136:J138)</f>
        <v>19</v>
      </c>
      <c r="Z136" s="549">
        <f>SUM(A136:J138)+X136</f>
        <v>19</v>
      </c>
      <c r="AA136" s="546">
        <f>IF((Z136-(VLOOKUP(K136,CBGV!$B$4:$P$67,13,0)))&lt;=-14,"/",(Z136-(VLOOKUP(K136,CBGV!$B$4:$P$67,13,0))))</f>
        <v>2</v>
      </c>
      <c r="AB136" s="98" t="s">
        <v>91</v>
      </c>
    </row>
    <row r="137" spans="1:28" ht="11.25" customHeight="1" x14ac:dyDescent="0.25">
      <c r="A137" s="137">
        <f>IF(N137=0,0,VLOOKUP(N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3</v>
      </c>
      <c r="B137" s="137">
        <f>IF(O137=0,0,VLOOKUP(O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3</v>
      </c>
      <c r="C137" s="137">
        <f>IF(P137=0,0,VLOOKUP(P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D137" s="137">
        <f>IF(Q137=0,0,VLOOKUP(Q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E137" s="137">
        <f>IF(R137=0,0,VLOOKUP(R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F137" s="137">
        <f>IF(S137=0,0,VLOOKUP(S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G137" s="137">
        <f>IF(T137=0,0,VLOOKUP(T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H137" s="137">
        <f>IF(U137=0,0,VLOOKUP(U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37">
        <f>IF(V137=0,0,VLOOKUP(V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37">
        <f>IF(W137=0,0,VLOOKUP(W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544"/>
      <c r="L137" s="547"/>
      <c r="M137" s="59" t="s">
        <v>33</v>
      </c>
      <c r="N137" s="303" t="s">
        <v>210</v>
      </c>
      <c r="O137" s="302" t="s">
        <v>211</v>
      </c>
      <c r="P137" s="302" t="s">
        <v>212</v>
      </c>
      <c r="Q137" s="302"/>
      <c r="R137" s="301"/>
      <c r="S137" s="301"/>
      <c r="T137" s="301"/>
      <c r="U137" s="182"/>
      <c r="V137" s="182"/>
      <c r="W137" s="181"/>
      <c r="X137" s="547"/>
      <c r="Y137" s="547"/>
      <c r="Z137" s="547"/>
      <c r="AA137" s="547"/>
      <c r="AB137" s="98" t="s">
        <v>91</v>
      </c>
    </row>
    <row r="138" spans="1:28" ht="11.25" customHeight="1" x14ac:dyDescent="0.25">
      <c r="A138" s="137">
        <f>IF(N138=0,0,VLOOKUP(N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B138" s="137">
        <f>IF(O138=0,0,VLOOKUP(O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37">
        <f>IF(P138=0,0,VLOOKUP(P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D138" s="137">
        <f>IF(Q138=0,0,VLOOKUP(Q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E138" s="137">
        <f>IF(R138=0,0,VLOOKUP(R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F138" s="137">
        <f>IF(S138=0,0,VLOOKUP(S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G138" s="137">
        <f>IF(T138=0,0,VLOOKUP(T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H138" s="137">
        <f>IF(U138=0,0,VLOOKUP(U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I138" s="137">
        <f>IF(V138=0,0,VLOOKUP(V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J138" s="137">
        <f>IF(W138=0,0,VLOOKUP(W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545"/>
      <c r="L138" s="548"/>
      <c r="M138" s="60" t="s">
        <v>341</v>
      </c>
      <c r="N138" s="307"/>
      <c r="O138" s="442" t="s">
        <v>343</v>
      </c>
      <c r="P138" s="442" t="s">
        <v>210</v>
      </c>
      <c r="Q138" s="442" t="s">
        <v>211</v>
      </c>
      <c r="R138" s="442" t="s">
        <v>212</v>
      </c>
      <c r="S138" s="444" t="s">
        <v>18</v>
      </c>
      <c r="T138" s="444" t="s">
        <v>24</v>
      </c>
      <c r="U138" s="444" t="s">
        <v>214</v>
      </c>
      <c r="V138" s="445" t="s">
        <v>215</v>
      </c>
      <c r="W138" s="443"/>
      <c r="X138" s="548"/>
      <c r="Y138" s="548"/>
      <c r="Z138" s="548"/>
      <c r="AA138" s="548"/>
      <c r="AB138" s="98" t="s">
        <v>91</v>
      </c>
    </row>
    <row r="139" spans="1:28" ht="11.25" customHeight="1" x14ac:dyDescent="0.25">
      <c r="A139" s="137">
        <f>IF(N139=0,0,VLOOKUP(N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1</v>
      </c>
      <c r="B139" s="137">
        <f>IF(O139=0,0,VLOOKUP(O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2</v>
      </c>
      <c r="C139" s="137">
        <f>IF(P139=0,0,VLOOKUP(P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2</v>
      </c>
      <c r="D139" s="137">
        <f>IF(Q139=0,0,VLOOKUP(Q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2</v>
      </c>
      <c r="E139" s="137">
        <f>IF(R139=0,0,VLOOKUP(R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F139" s="137">
        <f>IF(S139=0,0,VLOOKUP(S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37">
        <f>IF(T139=0,0,VLOOKUP(T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37">
        <f>IF(U139=0,0,VLOOKUP(U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37">
        <f>IF(V139=0,0,VLOOKUP(V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37">
        <f>IF(W139=0,0,VLOOKUP(W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554" t="s">
        <v>94</v>
      </c>
      <c r="L139" s="553" t="str">
        <f>IF(K139=0,0,VLOOKUP(K139,CBGV!$B$4:$M$67,12,0))</f>
        <v>12A4</v>
      </c>
      <c r="M139" s="61" t="s">
        <v>33</v>
      </c>
      <c r="N139" s="306" t="s">
        <v>20</v>
      </c>
      <c r="O139" s="305" t="s">
        <v>144</v>
      </c>
      <c r="P139" s="305" t="s">
        <v>226</v>
      </c>
      <c r="Q139" s="305" t="s">
        <v>227</v>
      </c>
      <c r="R139" s="304"/>
      <c r="S139" s="304"/>
      <c r="T139" s="304"/>
      <c r="U139" s="184"/>
      <c r="V139" s="184"/>
      <c r="W139" s="183"/>
      <c r="X139" s="553">
        <f>IF(K139=0,0,VLOOKUP(K139,CBGV!$B$4:$P$67,14,0))+IF(L139=0,0,VLOOKUP(L139,'T-L-K'!$B$7:$BH$35,2,0))</f>
        <v>4.75</v>
      </c>
      <c r="Y139" s="550">
        <f>SUM(A139:J141)</f>
        <v>15</v>
      </c>
      <c r="Z139" s="550">
        <f>SUM(A139:J141)+X139</f>
        <v>19.75</v>
      </c>
      <c r="AA139" s="553">
        <f>IF((Z139-(VLOOKUP(K139,CBGV!$B$4:$P$67,13,0)))&lt;=-14,"/",(Z139-(VLOOKUP(K139,CBGV!$B$4:$P$67,13,0))))</f>
        <v>2.75</v>
      </c>
      <c r="AB139" s="98" t="s">
        <v>91</v>
      </c>
    </row>
    <row r="140" spans="1:28" ht="11.25" customHeight="1" x14ac:dyDescent="0.25">
      <c r="A140" s="137">
        <f>IF(N140=0,0,VLOOKUP(N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3</v>
      </c>
      <c r="B140" s="137">
        <f>IF(O140=0,0,VLOOKUP(O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C140" s="137">
        <f>IF(P140=0,0,VLOOKUP(P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D140" s="137">
        <f>IF(Q140=0,0,VLOOKUP(Q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E140" s="137">
        <f>IF(R140=0,0,VLOOKUP(R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F140" s="137">
        <f>IF(S140=0,0,VLOOKUP(S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G140" s="137">
        <f>IF(T140=0,0,VLOOKUP(T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H140" s="137">
        <f>IF(U140=0,0,VLOOKUP(U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37">
        <f>IF(V140=0,0,VLOOKUP(V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37">
        <f>IF(W140=0,0,VLOOKUP(W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555"/>
      <c r="L140" s="551"/>
      <c r="M140" s="55" t="s">
        <v>33</v>
      </c>
      <c r="N140" s="303" t="s">
        <v>208</v>
      </c>
      <c r="O140" s="302"/>
      <c r="P140" s="302"/>
      <c r="Q140" s="302"/>
      <c r="R140" s="301"/>
      <c r="S140" s="301"/>
      <c r="T140" s="301"/>
      <c r="U140" s="182"/>
      <c r="V140" s="182"/>
      <c r="W140" s="181"/>
      <c r="X140" s="551"/>
      <c r="Y140" s="551"/>
      <c r="Z140" s="551"/>
      <c r="AA140" s="551"/>
      <c r="AB140" s="98" t="s">
        <v>91</v>
      </c>
    </row>
    <row r="141" spans="1:28" ht="11.25" customHeight="1" x14ac:dyDescent="0.25">
      <c r="A141" s="137">
        <f>IF(N141=0,0,VLOOKUP(N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B141" s="137">
        <f>IF(O141=0,0,VLOOKUP(O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37">
        <f>IF(P141=0,0,VLOOKUP(P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D141" s="137">
        <f>IF(Q141=0,0,VLOOKUP(Q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E141" s="137">
        <f>IF(R141=0,0,VLOOKUP(R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F141" s="137">
        <f>IF(S141=0,0,VLOOKUP(S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G141" s="137">
        <f>IF(T141=0,0,VLOOKUP(T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H141" s="137">
        <f>IF(U141=0,0,VLOOKUP(U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37">
        <f>IF(V141=0,0,VLOOKUP(V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37">
        <f>IF(W141=0,0,VLOOKUP(W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556"/>
      <c r="L141" s="552"/>
      <c r="M141" s="55" t="s">
        <v>341</v>
      </c>
      <c r="N141" s="300"/>
      <c r="O141" s="442" t="s">
        <v>343</v>
      </c>
      <c r="P141" s="442" t="s">
        <v>152</v>
      </c>
      <c r="Q141" s="442" t="s">
        <v>125</v>
      </c>
      <c r="R141" s="442" t="s">
        <v>119</v>
      </c>
      <c r="S141" s="442" t="s">
        <v>208</v>
      </c>
      <c r="T141" s="442" t="s">
        <v>209</v>
      </c>
      <c r="U141" s="442"/>
      <c r="V141" s="442"/>
      <c r="W141" s="443"/>
      <c r="X141" s="552"/>
      <c r="Y141" s="552"/>
      <c r="Z141" s="552"/>
      <c r="AA141" s="552"/>
      <c r="AB141" s="98" t="s">
        <v>91</v>
      </c>
    </row>
    <row r="142" spans="1:28" ht="11.25" customHeight="1" x14ac:dyDescent="0.25">
      <c r="A142" s="137">
        <f>IF(N142=0,0,VLOOKUP(N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1</v>
      </c>
      <c r="B142" s="137">
        <f>IF(O142=0,0,VLOOKUP(O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1</v>
      </c>
      <c r="C142" s="137">
        <f>IF(P142=0,0,VLOOKUP(P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2</v>
      </c>
      <c r="D142" s="137">
        <f>IF(Q142=0,0,VLOOKUP(Q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2</v>
      </c>
      <c r="E142" s="137">
        <f>IF(R142=0,0,VLOOKUP(R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2</v>
      </c>
      <c r="F142" s="137">
        <f>IF(S142=0,0,VLOOKUP(S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37">
        <f>IF(T142=0,0,VLOOKUP(T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37">
        <f>IF(U142=0,0,VLOOKUP(U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37">
        <f>IF(V142=0,0,VLOOKUP(V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37">
        <f>IF(W142=0,0,VLOOKUP(W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543" t="s">
        <v>234</v>
      </c>
      <c r="L142" s="546" t="str">
        <f>IF(K142=0,0,VLOOKUP(K142,CBGV!$B$4:$M$67,12,0))</f>
        <v>12A6</v>
      </c>
      <c r="M142" s="58" t="s">
        <v>33</v>
      </c>
      <c r="N142" s="306" t="s">
        <v>27</v>
      </c>
      <c r="O142" s="305" t="s">
        <v>30</v>
      </c>
      <c r="P142" s="305" t="s">
        <v>182</v>
      </c>
      <c r="Q142" s="305" t="s">
        <v>225</v>
      </c>
      <c r="R142" s="304" t="s">
        <v>232</v>
      </c>
      <c r="S142" s="304"/>
      <c r="T142" s="304"/>
      <c r="U142" s="184"/>
      <c r="V142" s="184"/>
      <c r="W142" s="183"/>
      <c r="X142" s="546">
        <f>IF(K142=0,0,VLOOKUP(K142,CBGV!$B$4:$P$67,14,0))+IF(L142=0,0,VLOOKUP(L142,'T-L-K'!$B$7:$BH$35,2,0))</f>
        <v>4.75</v>
      </c>
      <c r="Y142" s="549">
        <f>SUM(A142:J144)</f>
        <v>13</v>
      </c>
      <c r="Z142" s="549">
        <f>SUM(A142:J144)+X142</f>
        <v>17.75</v>
      </c>
      <c r="AA142" s="546">
        <f>IF((Z142-(VLOOKUP(K142,CBGV!$B$4:$P$67,13,0)))&lt;=-14,"/",(Z142-(VLOOKUP(K142,CBGV!$B$4:$P$67,13,0))))</f>
        <v>0.75</v>
      </c>
      <c r="AB142" s="98" t="s">
        <v>91</v>
      </c>
    </row>
    <row r="143" spans="1:28" ht="11.25" customHeight="1" x14ac:dyDescent="0.25">
      <c r="A143" s="137">
        <f>IF(N143=0,0,VLOOKUP(N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B143" s="137">
        <f>IF(O143=0,0,VLOOKUP(O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C143" s="137">
        <f>IF(P143=0,0,VLOOKUP(P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D143" s="137">
        <f>IF(Q143=0,0,VLOOKUP(Q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E143" s="137">
        <f>IF(R143=0,0,VLOOKUP(R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F143" s="137">
        <f>IF(S143=0,0,VLOOKUP(S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G143" s="137">
        <f>IF(T143=0,0,VLOOKUP(T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H143" s="137">
        <f>IF(U143=0,0,VLOOKUP(U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37">
        <f>IF(V143=0,0,VLOOKUP(V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37">
        <f>IF(W143=0,0,VLOOKUP(W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544"/>
      <c r="L143" s="547"/>
      <c r="M143" s="59" t="s">
        <v>33</v>
      </c>
      <c r="N143" s="303" t="s">
        <v>209</v>
      </c>
      <c r="O143" s="302"/>
      <c r="P143" s="302"/>
      <c r="Q143" s="302"/>
      <c r="R143" s="301"/>
      <c r="S143" s="301"/>
      <c r="T143" s="301"/>
      <c r="U143" s="182"/>
      <c r="V143" s="182"/>
      <c r="W143" s="181"/>
      <c r="X143" s="547"/>
      <c r="Y143" s="547"/>
      <c r="Z143" s="547"/>
      <c r="AA143" s="547"/>
      <c r="AB143" s="98" t="s">
        <v>91</v>
      </c>
    </row>
    <row r="144" spans="1:28" ht="11.25" customHeight="1" x14ac:dyDescent="0.25">
      <c r="A144" s="137">
        <f>IF(N144=0,0,VLOOKUP(N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B144" s="137">
        <f>IF(O144=0,0,VLOOKUP(O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37">
        <f>IF(P144=0,0,VLOOKUP(P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1</v>
      </c>
      <c r="D144" s="137">
        <f>IF(Q144=0,0,VLOOKUP(Q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1</v>
      </c>
      <c r="E144" s="137">
        <f>IF(R144=0,0,VLOOKUP(R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37">
        <f>IF(S144=0,0,VLOOKUP(S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37">
        <f>IF(T144=0,0,VLOOKUP(T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37">
        <f>IF(U144=0,0,VLOOKUP(U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37">
        <f>IF(V144=0,0,VLOOKUP(V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37">
        <f>IF(W144=0,0,VLOOKUP(W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545"/>
      <c r="L144" s="548"/>
      <c r="M144" s="60" t="s">
        <v>341</v>
      </c>
      <c r="N144" s="307"/>
      <c r="O144" s="442" t="s">
        <v>343</v>
      </c>
      <c r="P144" s="442" t="s">
        <v>32</v>
      </c>
      <c r="Q144" s="442" t="s">
        <v>21</v>
      </c>
      <c r="R144" s="446"/>
      <c r="S144" s="446"/>
      <c r="T144" s="446"/>
      <c r="U144" s="446"/>
      <c r="V144" s="446"/>
      <c r="W144" s="447"/>
      <c r="X144" s="548"/>
      <c r="Y144" s="548"/>
      <c r="Z144" s="548"/>
      <c r="AA144" s="548"/>
      <c r="AB144" s="98" t="s">
        <v>91</v>
      </c>
    </row>
    <row r="145" spans="1:28" ht="11.25" customHeight="1" x14ac:dyDescent="0.25">
      <c r="A145" s="137">
        <f>IF(N145=0,0,VLOOKUP(N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37">
        <f>IF(O145=0,0,VLOOKUP(O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C145" s="137">
        <f>IF(P145=0,0,VLOOKUP(P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D145" s="137">
        <f>IF(Q145=0,0,VLOOKUP(Q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E145" s="137">
        <f>IF(R145=0,0,VLOOKUP(R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F145" s="137">
        <f>IF(S145=0,0,VLOOKUP(S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37">
        <f>IF(T145=0,0,VLOOKUP(T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37">
        <f>IF(U145=0,0,VLOOKUP(U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37">
        <f>IF(V145=0,0,VLOOKUP(V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37">
        <f>IF(W145=0,0,VLOOKUP(W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554" t="s">
        <v>95</v>
      </c>
      <c r="L145" s="553">
        <f>IF(K145=0,0,VLOOKUP(K145,CBGV!$B$4:$M$67,12,0))</f>
        <v>0</v>
      </c>
      <c r="M145" s="61" t="s">
        <v>191</v>
      </c>
      <c r="N145" s="306" t="s">
        <v>20</v>
      </c>
      <c r="O145" s="305"/>
      <c r="P145" s="305"/>
      <c r="Q145" s="305"/>
      <c r="R145" s="304"/>
      <c r="S145" s="304"/>
      <c r="T145" s="304"/>
      <c r="U145" s="184"/>
      <c r="V145" s="184"/>
      <c r="W145" s="183"/>
      <c r="X145" s="553">
        <f>IF(K145=0,0,VLOOKUP(K145,CBGV!$B$4:$P$67,14,0))+IF(L145=0,0,VLOOKUP(L145,'T-L-K'!$B$7:$BH$35,2,0))</f>
        <v>3</v>
      </c>
      <c r="Y145" s="550">
        <f>SUM(A145:J147)</f>
        <v>15</v>
      </c>
      <c r="Z145" s="550">
        <f>SUM(A145:J147)+X145</f>
        <v>18</v>
      </c>
      <c r="AA145" s="553">
        <f>IF((Z145-(VLOOKUP(K145,CBGV!$B$4:$P$67,13,0)))&lt;=-14,"/",(Z145-(VLOOKUP(K145,CBGV!$B$4:$P$67,13,0))))</f>
        <v>1</v>
      </c>
      <c r="AB145" s="98" t="s">
        <v>415</v>
      </c>
    </row>
    <row r="146" spans="1:28" ht="11.25" customHeight="1" x14ac:dyDescent="0.25">
      <c r="A146" s="137">
        <f>IF(N146=0,0,VLOOKUP(N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B146" s="137">
        <f>IF(O146=0,0,VLOOKUP(O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C146" s="137">
        <f>IF(P146=0,0,VLOOKUP(P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D146" s="137">
        <f>IF(Q146=0,0,VLOOKUP(Q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E146" s="137">
        <f>IF(R146=0,0,VLOOKUP(R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F146" s="137">
        <f>IF(S146=0,0,VLOOKUP(S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G146" s="137">
        <f>IF(T146=0,0,VLOOKUP(T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H146" s="137">
        <f>IF(U146=0,0,VLOOKUP(U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37">
        <f>IF(V146=0,0,VLOOKUP(V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37">
        <f>IF(W146=0,0,VLOOKUP(W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555"/>
      <c r="L146" s="551"/>
      <c r="M146" s="55" t="s">
        <v>191</v>
      </c>
      <c r="N146" s="303" t="s">
        <v>24</v>
      </c>
      <c r="O146" s="302" t="s">
        <v>146</v>
      </c>
      <c r="P146" s="302" t="s">
        <v>128</v>
      </c>
      <c r="Q146" s="302" t="s">
        <v>215</v>
      </c>
      <c r="R146" s="301"/>
      <c r="S146" s="301"/>
      <c r="T146" s="301"/>
      <c r="U146" s="182"/>
      <c r="V146" s="182"/>
      <c r="W146" s="181"/>
      <c r="X146" s="551"/>
      <c r="Y146" s="551"/>
      <c r="Z146" s="551"/>
      <c r="AA146" s="551"/>
      <c r="AB146" s="98" t="s">
        <v>415</v>
      </c>
    </row>
    <row r="147" spans="1:28" ht="11.25" customHeight="1" x14ac:dyDescent="0.25">
      <c r="A147" s="137">
        <f>IF(N147=0,0,VLOOKUP(N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37">
        <f>IF(O147=0,0,VLOOKUP(O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37">
        <f>IF(P147=0,0,VLOOKUP(P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37">
        <f>IF(Q147=0,0,VLOOKUP(Q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37">
        <f>IF(R147=0,0,VLOOKUP(R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37">
        <f>IF(S147=0,0,VLOOKUP(S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37">
        <f>IF(T147=0,0,VLOOKUP(T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37">
        <f>IF(U147=0,0,VLOOKUP(U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37">
        <f>IF(V147=0,0,VLOOKUP(V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37">
        <f>IF(W147=0,0,VLOOKUP(W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556"/>
      <c r="L147" s="552"/>
      <c r="M147" s="56" t="s">
        <v>341</v>
      </c>
      <c r="N147" s="300"/>
      <c r="O147" s="299"/>
      <c r="P147" s="299"/>
      <c r="Q147" s="299"/>
      <c r="R147" s="298"/>
      <c r="S147" s="298"/>
      <c r="T147" s="298"/>
      <c r="U147" s="180"/>
      <c r="V147" s="180"/>
      <c r="W147" s="179"/>
      <c r="X147" s="552"/>
      <c r="Y147" s="552"/>
      <c r="Z147" s="552"/>
      <c r="AA147" s="552"/>
      <c r="AB147" s="98" t="s">
        <v>415</v>
      </c>
    </row>
    <row r="148" spans="1:28" ht="11.25" customHeight="1" x14ac:dyDescent="0.25">
      <c r="A148" s="137">
        <f>IF(N148=0,0,VLOOKUP(N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37">
        <f>IF(O148=0,0,VLOOKUP(O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37">
        <f>IF(P148=0,0,VLOOKUP(P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D148" s="137">
        <f>IF(Q148=0,0,VLOOKUP(Q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E148" s="137">
        <f>IF(R148=0,0,VLOOKUP(R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F148" s="137">
        <f>IF(S148=0,0,VLOOKUP(S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37">
        <f>IF(T148=0,0,VLOOKUP(T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37">
        <f>IF(U148=0,0,VLOOKUP(U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37">
        <f>IF(V148=0,0,VLOOKUP(V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37">
        <f>IF(W148=0,0,VLOOKUP(W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543" t="s">
        <v>199</v>
      </c>
      <c r="L148" s="546" t="str">
        <f>IF(K148=0,0,VLOOKUP(K148,CBGV!$B$4:$M$67,12,0))</f>
        <v>12A9</v>
      </c>
      <c r="M148" s="58" t="s">
        <v>191</v>
      </c>
      <c r="N148" s="306" t="s">
        <v>30</v>
      </c>
      <c r="O148" s="305" t="s">
        <v>232</v>
      </c>
      <c r="P148" s="305"/>
      <c r="Q148" s="305"/>
      <c r="R148" s="304"/>
      <c r="S148" s="304"/>
      <c r="T148" s="304"/>
      <c r="U148" s="184"/>
      <c r="V148" s="184"/>
      <c r="W148" s="183"/>
      <c r="X148" s="546">
        <f>IF(K148=0,0,VLOOKUP(K148,CBGV!$B$4:$P$67,14,0))+IF(L148=0,0,VLOOKUP(L148,'T-L-K'!$B$7:$BH$35,2,0))</f>
        <v>4.75</v>
      </c>
      <c r="Y148" s="549">
        <f>SUM(A148:J150)</f>
        <v>12</v>
      </c>
      <c r="Z148" s="549">
        <f>SUM(A148:J150)+X148</f>
        <v>16.75</v>
      </c>
      <c r="AA148" s="546">
        <f>IF((Z148-(VLOOKUP(K148,CBGV!$B$4:$P$67,13,0)))&lt;=-14,"/",(Z148-(VLOOKUP(K148,CBGV!$B$4:$P$67,13,0))))</f>
        <v>-0.25</v>
      </c>
      <c r="AB148" s="98" t="s">
        <v>415</v>
      </c>
    </row>
    <row r="149" spans="1:28" ht="11.25" customHeight="1" x14ac:dyDescent="0.25">
      <c r="A149" s="137">
        <f>IF(N149=0,0,VLOOKUP(N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3</v>
      </c>
      <c r="B149" s="137">
        <f>IF(O149=0,0,VLOOKUP(O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3</v>
      </c>
      <c r="C149" s="137">
        <f>IF(P149=0,0,VLOOKUP(P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37">
        <f>IF(Q149=0,0,VLOOKUP(Q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37">
        <f>IF(R149=0,0,VLOOKUP(R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37">
        <f>IF(S149=0,0,VLOOKUP(S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37">
        <f>IF(T149=0,0,VLOOKUP(T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37">
        <f>IF(U149=0,0,VLOOKUP(U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37">
        <f>IF(V149=0,0,VLOOKUP(V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37">
        <f>IF(W149=0,0,VLOOKUP(W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544"/>
      <c r="L149" s="547"/>
      <c r="M149" s="59" t="s">
        <v>191</v>
      </c>
      <c r="N149" s="303" t="s">
        <v>152</v>
      </c>
      <c r="O149" s="302" t="s">
        <v>208</v>
      </c>
      <c r="P149" s="302"/>
      <c r="Q149" s="302"/>
      <c r="R149" s="301"/>
      <c r="S149" s="301"/>
      <c r="T149" s="301"/>
      <c r="U149" s="182"/>
      <c r="V149" s="182"/>
      <c r="W149" s="181"/>
      <c r="X149" s="547"/>
      <c r="Y149" s="547"/>
      <c r="Z149" s="547"/>
      <c r="AA149" s="547"/>
      <c r="AB149" s="98" t="s">
        <v>415</v>
      </c>
    </row>
    <row r="150" spans="1:28" ht="11.25" customHeight="1" x14ac:dyDescent="0.25">
      <c r="A150" s="137">
        <f>IF(N150=0,0,VLOOKUP(N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37">
        <f>IF(O150=0,0,VLOOKUP(O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37">
        <f>IF(P150=0,0,VLOOKUP(P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37">
        <f>IF(Q150=0,0,VLOOKUP(Q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37">
        <f>IF(R150=0,0,VLOOKUP(R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37">
        <f>IF(S150=0,0,VLOOKUP(S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37">
        <f>IF(T150=0,0,VLOOKUP(T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37">
        <f>IF(U150=0,0,VLOOKUP(U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37">
        <f>IF(V150=0,0,VLOOKUP(V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37">
        <f>IF(W150=0,0,VLOOKUP(W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545"/>
      <c r="L150" s="548"/>
      <c r="M150" s="60" t="s">
        <v>341</v>
      </c>
      <c r="N150" s="300"/>
      <c r="O150" s="299"/>
      <c r="P150" s="299"/>
      <c r="Q150" s="299"/>
      <c r="R150" s="298"/>
      <c r="S150" s="298"/>
      <c r="T150" s="298"/>
      <c r="U150" s="180"/>
      <c r="V150" s="180"/>
      <c r="W150" s="179"/>
      <c r="X150" s="548"/>
      <c r="Y150" s="548"/>
      <c r="Z150" s="548"/>
      <c r="AA150" s="548"/>
      <c r="AB150" s="98" t="s">
        <v>415</v>
      </c>
    </row>
    <row r="151" spans="1:28" ht="11.25" customHeight="1" x14ac:dyDescent="0.25">
      <c r="A151" s="137">
        <f>IF(N151=0,0,VLOOKUP(N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37">
        <f>IF(O151=0,0,VLOOKUP(O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C151" s="137">
        <f>IF(P151=0,0,VLOOKUP(P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D151" s="137">
        <f>IF(Q151=0,0,VLOOKUP(Q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E151" s="137">
        <f>IF(R151=0,0,VLOOKUP(R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F151" s="137">
        <f>IF(S151=0,0,VLOOKUP(S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37">
        <f>IF(T151=0,0,VLOOKUP(T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37">
        <f>IF(U151=0,0,VLOOKUP(U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37">
        <f>IF(V151=0,0,VLOOKUP(V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37">
        <f>IF(W151=0,0,VLOOKUP(W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554" t="s">
        <v>97</v>
      </c>
      <c r="L151" s="553">
        <f>IF(K151=0,0,VLOOKUP(K151,CBGV!$B$4:$M$67,12,0))</f>
        <v>0</v>
      </c>
      <c r="M151" s="61" t="s">
        <v>191</v>
      </c>
      <c r="N151" s="306" t="s">
        <v>144</v>
      </c>
      <c r="O151" s="305" t="s">
        <v>182</v>
      </c>
      <c r="P151" s="305"/>
      <c r="Q151" s="305"/>
      <c r="R151" s="304"/>
      <c r="S151" s="304"/>
      <c r="T151" s="304"/>
      <c r="U151" s="184"/>
      <c r="V151" s="184"/>
      <c r="W151" s="183"/>
      <c r="X151" s="553">
        <f>IF(K151=0,0,VLOOKUP(K151,CBGV!$B$4:$P$67,14,0))+IF(L151=0,0,VLOOKUP(L151,'T-L-K'!$B$7:$BH$35,2,0))</f>
        <v>0</v>
      </c>
      <c r="Y151" s="550">
        <f>SUM(A151:J153)</f>
        <v>15</v>
      </c>
      <c r="Z151" s="550">
        <f>SUM(A151:J153)+X151</f>
        <v>15</v>
      </c>
      <c r="AA151" s="553">
        <f>IF((Z151-(VLOOKUP(K151,CBGV!$B$4:$P$67,13,0)))&lt;=-14,"/",(Z151-(VLOOKUP(K151,CBGV!$B$4:$P$67,13,0))))</f>
        <v>-2</v>
      </c>
      <c r="AB151" s="98" t="s">
        <v>415</v>
      </c>
    </row>
    <row r="152" spans="1:28" ht="11.25" customHeight="1" x14ac:dyDescent="0.25">
      <c r="A152" s="137">
        <f>IF(N152=0,0,VLOOKUP(N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B152" s="137">
        <f>IF(O152=0,0,VLOOKUP(O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C152" s="137">
        <f>IF(P152=0,0,VLOOKUP(P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D152" s="137">
        <f>IF(Q152=0,0,VLOOKUP(Q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37">
        <f>IF(R152=0,0,VLOOKUP(R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37">
        <f>IF(S152=0,0,VLOOKUP(S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37">
        <f>IF(T152=0,0,VLOOKUP(T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37">
        <f>IF(U152=0,0,VLOOKUP(U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37">
        <f>IF(V152=0,0,VLOOKUP(V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37">
        <f>IF(W152=0,0,VLOOKUP(W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555"/>
      <c r="L152" s="551"/>
      <c r="M152" s="55" t="s">
        <v>191</v>
      </c>
      <c r="N152" s="303" t="s">
        <v>32</v>
      </c>
      <c r="O152" s="302" t="s">
        <v>125</v>
      </c>
      <c r="P152" s="302" t="s">
        <v>119</v>
      </c>
      <c r="Q152" s="302"/>
      <c r="R152" s="301"/>
      <c r="S152" s="301"/>
      <c r="T152" s="301"/>
      <c r="U152" s="182"/>
      <c r="V152" s="182"/>
      <c r="W152" s="181"/>
      <c r="X152" s="551"/>
      <c r="Y152" s="551"/>
      <c r="Z152" s="551"/>
      <c r="AA152" s="551"/>
      <c r="AB152" s="98" t="s">
        <v>415</v>
      </c>
    </row>
    <row r="153" spans="1:28" ht="11.25" customHeight="1" x14ac:dyDescent="0.25">
      <c r="A153" s="137">
        <f>IF(N153=0,0,VLOOKUP(N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37">
        <f>IF(O153=0,0,VLOOKUP(O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37">
        <f>IF(P153=0,0,VLOOKUP(P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37">
        <f>IF(Q153=0,0,VLOOKUP(Q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37">
        <f>IF(R153=0,0,VLOOKUP(R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37">
        <f>IF(S153=0,0,VLOOKUP(S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37">
        <f>IF(T153=0,0,VLOOKUP(T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37">
        <f>IF(U153=0,0,VLOOKUP(U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37">
        <f>IF(V153=0,0,VLOOKUP(V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37">
        <f>IF(W153=0,0,VLOOKUP(W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556"/>
      <c r="L153" s="552"/>
      <c r="M153" s="56" t="s">
        <v>341</v>
      </c>
      <c r="N153" s="300"/>
      <c r="O153" s="299"/>
      <c r="P153" s="299"/>
      <c r="Q153" s="299"/>
      <c r="R153" s="298"/>
      <c r="S153" s="298"/>
      <c r="T153" s="298"/>
      <c r="U153" s="180"/>
      <c r="V153" s="180"/>
      <c r="W153" s="179"/>
      <c r="X153" s="552"/>
      <c r="Y153" s="552"/>
      <c r="Z153" s="552"/>
      <c r="AA153" s="552"/>
      <c r="AB153" s="98" t="s">
        <v>415</v>
      </c>
    </row>
    <row r="154" spans="1:28" ht="11.25" customHeight="1" x14ac:dyDescent="0.25">
      <c r="A154" s="137">
        <f>IF(N154=0,0,VLOOKUP(N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37">
        <f>IF(O154=0,0,VLOOKUP(O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37">
        <f>IF(P154=0,0,VLOOKUP(P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D154" s="137">
        <f>IF(Q154=0,0,VLOOKUP(Q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E154" s="137">
        <f>IF(R154=0,0,VLOOKUP(R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F154" s="137">
        <f>IF(S154=0,0,VLOOKUP(S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37">
        <f>IF(T154=0,0,VLOOKUP(T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37">
        <f>IF(U154=0,0,VLOOKUP(U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37">
        <f>IF(V154=0,0,VLOOKUP(V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37">
        <f>IF(W154=0,0,VLOOKUP(W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543" t="s">
        <v>98</v>
      </c>
      <c r="L154" s="546">
        <f>IF(K154=0,0,VLOOKUP(K154,CBGV!$B$4:$M$67,12,0))</f>
        <v>0</v>
      </c>
      <c r="M154" s="58" t="s">
        <v>191</v>
      </c>
      <c r="N154" s="306" t="s">
        <v>213</v>
      </c>
      <c r="O154" s="305" t="s">
        <v>214</v>
      </c>
      <c r="P154" s="305"/>
      <c r="Q154" s="305"/>
      <c r="R154" s="304"/>
      <c r="S154" s="304"/>
      <c r="T154" s="304"/>
      <c r="U154" s="184"/>
      <c r="V154" s="184"/>
      <c r="W154" s="183"/>
      <c r="X154" s="546">
        <f>IF(K154=0,0,VLOOKUP(K154,CBGV!$B$4:$P$67,14,0))+IF(L154=0,0,VLOOKUP(L154,'T-L-K'!$B$7:$BH$35,2,0))</f>
        <v>0</v>
      </c>
      <c r="Y154" s="549">
        <f>SUM(A154:J156)</f>
        <v>15</v>
      </c>
      <c r="Z154" s="549">
        <f>SUM(A154:J156)+X154</f>
        <v>15</v>
      </c>
      <c r="AA154" s="546">
        <f>IF((Z154-(VLOOKUP(K154,CBGV!$B$4:$P$67,13,0)))&lt;=-14,"/",(Z154-(VLOOKUP(K154,CBGV!$B$4:$P$67,13,0))))</f>
        <v>-2</v>
      </c>
      <c r="AB154" s="98" t="s">
        <v>415</v>
      </c>
    </row>
    <row r="155" spans="1:28" ht="11.25" customHeight="1" x14ac:dyDescent="0.25">
      <c r="A155" s="137">
        <f>IF(N155=0,0,VLOOKUP(N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B155" s="137">
        <f>IF(O155=0,0,VLOOKUP(O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C155" s="137">
        <f>IF(P155=0,0,VLOOKUP(P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D155" s="137">
        <f>IF(Q155=0,0,VLOOKUP(Q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37">
        <f>IF(R155=0,0,VLOOKUP(R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37">
        <f>IF(S155=0,0,VLOOKUP(S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37">
        <f>IF(T155=0,0,VLOOKUP(T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37">
        <f>IF(U155=0,0,VLOOKUP(U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37">
        <f>IF(V155=0,0,VLOOKUP(V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37">
        <f>IF(W155=0,0,VLOOKUP(W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544"/>
      <c r="L155" s="547"/>
      <c r="M155" s="59" t="s">
        <v>191</v>
      </c>
      <c r="N155" s="303" t="s">
        <v>209</v>
      </c>
      <c r="O155" s="302" t="s">
        <v>211</v>
      </c>
      <c r="P155" s="302" t="s">
        <v>212</v>
      </c>
      <c r="Q155" s="302"/>
      <c r="R155" s="301"/>
      <c r="S155" s="301"/>
      <c r="T155" s="301"/>
      <c r="U155" s="182"/>
      <c r="V155" s="182"/>
      <c r="W155" s="181"/>
      <c r="X155" s="547"/>
      <c r="Y155" s="547"/>
      <c r="Z155" s="547"/>
      <c r="AA155" s="547"/>
      <c r="AB155" s="98" t="s">
        <v>415</v>
      </c>
    </row>
    <row r="156" spans="1:28" ht="11.25" customHeight="1" x14ac:dyDescent="0.25">
      <c r="A156" s="137">
        <f>IF(N156=0,0,VLOOKUP(N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37">
        <f>IF(O156=0,0,VLOOKUP(O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37">
        <f>IF(P156=0,0,VLOOKUP(P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37">
        <f>IF(Q156=0,0,VLOOKUP(Q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37">
        <f>IF(R156=0,0,VLOOKUP(R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37">
        <f>IF(S156=0,0,VLOOKUP(S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37">
        <f>IF(T156=0,0,VLOOKUP(T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37">
        <f>IF(U156=0,0,VLOOKUP(U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37">
        <f>IF(V156=0,0,VLOOKUP(V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37">
        <f>IF(W156=0,0,VLOOKUP(W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545"/>
      <c r="L156" s="548"/>
      <c r="M156" s="60" t="s">
        <v>341</v>
      </c>
      <c r="N156" s="321"/>
      <c r="O156" s="299"/>
      <c r="P156" s="299"/>
      <c r="Q156" s="299"/>
      <c r="R156" s="298"/>
      <c r="S156" s="298"/>
      <c r="T156" s="298"/>
      <c r="U156" s="180"/>
      <c r="V156" s="180"/>
      <c r="W156" s="179"/>
      <c r="X156" s="548"/>
      <c r="Y156" s="548"/>
      <c r="Z156" s="548"/>
      <c r="AA156" s="548"/>
      <c r="AB156" s="98" t="s">
        <v>415</v>
      </c>
    </row>
    <row r="157" spans="1:28" ht="11.25" customHeight="1" x14ac:dyDescent="0.25">
      <c r="A157" s="137">
        <f>IF(N157=0,0,VLOOKUP(N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37">
        <f>IF(O157=0,0,VLOOKUP(O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37">
        <f>IF(P157=0,0,VLOOKUP(P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D157" s="137">
        <f>IF(Q157=0,0,VLOOKUP(Q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E157" s="137">
        <f>IF(R157=0,0,VLOOKUP(R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F157" s="137">
        <f>IF(S157=0,0,VLOOKUP(S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G157" s="137">
        <f>IF(T157=0,0,VLOOKUP(T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37">
        <f>IF(U157=0,0,VLOOKUP(U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37">
        <f>IF(V157=0,0,VLOOKUP(V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37">
        <f>IF(W157=0,0,VLOOKUP(W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554" t="s">
        <v>99</v>
      </c>
      <c r="L157" s="553" t="str">
        <f>IF(K157=0,0,VLOOKUP(K157,CBGV!$B$4:$M$67,12,0))</f>
        <v>12A7</v>
      </c>
      <c r="M157" s="61" t="s">
        <v>191</v>
      </c>
      <c r="N157" s="306" t="s">
        <v>225</v>
      </c>
      <c r="O157" s="305" t="s">
        <v>226</v>
      </c>
      <c r="P157" s="305"/>
      <c r="Q157" s="305"/>
      <c r="R157" s="304"/>
      <c r="S157" s="304"/>
      <c r="T157" s="304"/>
      <c r="U157" s="184"/>
      <c r="V157" s="184"/>
      <c r="W157" s="183"/>
      <c r="X157" s="553">
        <f>IF(K157=0,0,VLOOKUP(K157,CBGV!$B$4:$P$67,14,0))+IF(L157=0,0,VLOOKUP(L157,'T-L-K'!$B$7:$BH$35,2,0))</f>
        <v>4.75</v>
      </c>
      <c r="Y157" s="550">
        <f>SUM(A157:J159)</f>
        <v>12</v>
      </c>
      <c r="Z157" s="550">
        <f>SUM(A157:J159)+X157</f>
        <v>16.75</v>
      </c>
      <c r="AA157" s="553">
        <f>IF((Z157-(VLOOKUP(K157,CBGV!$B$4:$P$67,13,0)))&lt;=-14,"/",(Z157-(VLOOKUP(K157,CBGV!$B$4:$P$67,13,0))))</f>
        <v>-0.25</v>
      </c>
      <c r="AB157" s="98" t="s">
        <v>415</v>
      </c>
    </row>
    <row r="158" spans="1:28" ht="11.25" customHeight="1" x14ac:dyDescent="0.25">
      <c r="A158" s="137">
        <f>IF(N158=0,0,VLOOKUP(N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B158" s="137">
        <f>IF(O158=0,0,VLOOKUP(O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C158" s="137">
        <f>IF(P158=0,0,VLOOKUP(P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37">
        <f>IF(Q158=0,0,VLOOKUP(Q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37">
        <f>IF(R158=0,0,VLOOKUP(R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37">
        <f>IF(S158=0,0,VLOOKUP(S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37">
        <f>IF(T158=0,0,VLOOKUP(T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37">
        <f>IF(U158=0,0,VLOOKUP(U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37">
        <f>IF(V158=0,0,VLOOKUP(V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37">
        <f>IF(W158=0,0,VLOOKUP(W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555"/>
      <c r="L158" s="551"/>
      <c r="M158" s="55" t="s">
        <v>191</v>
      </c>
      <c r="N158" s="303" t="s">
        <v>18</v>
      </c>
      <c r="O158" s="302" t="s">
        <v>142</v>
      </c>
      <c r="P158" s="302"/>
      <c r="Q158" s="302"/>
      <c r="R158" s="301"/>
      <c r="S158" s="301"/>
      <c r="T158" s="301"/>
      <c r="U158" s="182"/>
      <c r="V158" s="182"/>
      <c r="W158" s="181"/>
      <c r="X158" s="551"/>
      <c r="Y158" s="551"/>
      <c r="Z158" s="551"/>
      <c r="AA158" s="551"/>
      <c r="AB158" s="98" t="s">
        <v>415</v>
      </c>
    </row>
    <row r="159" spans="1:28" ht="11.25" customHeight="1" x14ac:dyDescent="0.25">
      <c r="A159" s="137">
        <f>IF(N159=0,0,VLOOKUP(N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37">
        <f>IF(O159=0,0,VLOOKUP(O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37">
        <f>IF(P159=0,0,VLOOKUP(P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37">
        <f>IF(Q159=0,0,VLOOKUP(Q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37">
        <f>IF(R159=0,0,VLOOKUP(R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37">
        <f>IF(S159=0,0,VLOOKUP(S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37">
        <f>IF(T159=0,0,VLOOKUP(T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37">
        <f>IF(U159=0,0,VLOOKUP(U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37">
        <f>IF(V159=0,0,VLOOKUP(V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37">
        <f>IF(W159=0,0,VLOOKUP(W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556"/>
      <c r="L159" s="552"/>
      <c r="M159" s="56" t="s">
        <v>341</v>
      </c>
      <c r="N159" s="300"/>
      <c r="O159" s="299"/>
      <c r="P159" s="299"/>
      <c r="Q159" s="299"/>
      <c r="R159" s="298"/>
      <c r="S159" s="298"/>
      <c r="T159" s="298"/>
      <c r="U159" s="180"/>
      <c r="V159" s="180"/>
      <c r="W159" s="179"/>
      <c r="X159" s="552"/>
      <c r="Y159" s="552"/>
      <c r="Z159" s="552"/>
      <c r="AA159" s="552"/>
      <c r="AB159" s="98" t="s">
        <v>415</v>
      </c>
    </row>
    <row r="160" spans="1:28" ht="11.25" customHeight="1" x14ac:dyDescent="0.25">
      <c r="A160" s="137">
        <f>IF(N160=0,0,VLOOKUP(N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B160" s="137">
        <f>IF(O160=0,0,VLOOKUP(O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C160" s="137">
        <f>IF(P160=0,0,VLOOKUP(P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D160" s="137">
        <f>IF(Q160=0,0,VLOOKUP(Q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E160" s="137">
        <f>IF(R160=0,0,VLOOKUP(R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F160" s="137">
        <f>IF(S160=0,0,VLOOKUP(S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G160" s="137">
        <f>IF(T160=0,0,VLOOKUP(T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37">
        <f>IF(U160=0,0,VLOOKUP(U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37">
        <f>IF(V160=0,0,VLOOKUP(V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37">
        <f>IF(W160=0,0,VLOOKUP(W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543" t="s">
        <v>100</v>
      </c>
      <c r="L160" s="546" t="str">
        <f>IF(K160=0,0,VLOOKUP(K160,CBGV!$B$4:$M$67,12,0))</f>
        <v>12A1</v>
      </c>
      <c r="M160" s="58" t="s">
        <v>191</v>
      </c>
      <c r="N160" s="306" t="s">
        <v>27</v>
      </c>
      <c r="O160" s="305" t="s">
        <v>227</v>
      </c>
      <c r="P160" s="305"/>
      <c r="Q160" s="305"/>
      <c r="R160" s="304"/>
      <c r="S160" s="304"/>
      <c r="T160" s="304"/>
      <c r="U160" s="184"/>
      <c r="V160" s="184"/>
      <c r="W160" s="183"/>
      <c r="X160" s="546">
        <f>IF(K160=0,0,VLOOKUP(K160,CBGV!$B$4:$P$67,14,0))+IF(L160=0,0,VLOOKUP(L160,'T-L-K'!$B$7:$BH$35,2,0))</f>
        <v>4.75</v>
      </c>
      <c r="Y160" s="549">
        <f>SUM(A160:J162)</f>
        <v>12</v>
      </c>
      <c r="Z160" s="549">
        <f>SUM(A160:J162)+X160</f>
        <v>16.75</v>
      </c>
      <c r="AA160" s="546">
        <f>IF((Z160-(VLOOKUP(K160,CBGV!$B$4:$P$67,13,0)))&lt;=-14,"/",(Z160-(VLOOKUP(K160,CBGV!$B$4:$P$67,13,0))))</f>
        <v>-0.25</v>
      </c>
      <c r="AB160" s="98" t="s">
        <v>415</v>
      </c>
    </row>
    <row r="161" spans="1:28" ht="11.25" customHeight="1" x14ac:dyDescent="0.25">
      <c r="A161" s="137">
        <f>IF(N161=0,0,VLOOKUP(N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3</v>
      </c>
      <c r="B161" s="137">
        <f>IF(O161=0,0,VLOOKUP(O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3</v>
      </c>
      <c r="C161" s="137">
        <f>IF(P161=0,0,VLOOKUP(P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D161" s="137">
        <f>IF(Q161=0,0,VLOOKUP(Q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37">
        <f>IF(R161=0,0,VLOOKUP(R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37">
        <f>IF(S161=0,0,VLOOKUP(S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37">
        <f>IF(T161=0,0,VLOOKUP(T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37">
        <f>IF(U161=0,0,VLOOKUP(U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37">
        <f>IF(V161=0,0,VLOOKUP(V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37">
        <f>IF(W161=0,0,VLOOKUP(W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544"/>
      <c r="L161" s="547"/>
      <c r="M161" s="59" t="s">
        <v>191</v>
      </c>
      <c r="N161" s="303" t="s">
        <v>21</v>
      </c>
      <c r="O161" s="302" t="s">
        <v>210</v>
      </c>
      <c r="P161" s="302"/>
      <c r="Q161" s="302"/>
      <c r="R161" s="301"/>
      <c r="S161" s="301"/>
      <c r="T161" s="301"/>
      <c r="U161" s="182"/>
      <c r="V161" s="182"/>
      <c r="W161" s="181"/>
      <c r="X161" s="547"/>
      <c r="Y161" s="547"/>
      <c r="Z161" s="547"/>
      <c r="AA161" s="547"/>
      <c r="AB161" s="98" t="s">
        <v>415</v>
      </c>
    </row>
    <row r="162" spans="1:28" ht="11.25" customHeight="1" x14ac:dyDescent="0.25">
      <c r="A162" s="137">
        <f>IF(N162=0,0,VLOOKUP(N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B162" s="137">
        <f>IF(O162=0,0,VLOOKUP(O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C162" s="137">
        <f>IF(P162=0,0,VLOOKUP(P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D162" s="137">
        <f>IF(Q162=0,0,VLOOKUP(Q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E162" s="137">
        <f>IF(R162=0,0,VLOOKUP(R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F162" s="137">
        <f>IF(S162=0,0,VLOOKUP(S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G162" s="137">
        <f>IF(T162=0,0,VLOOKUP(T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H162" s="137">
        <f>IF(U162=0,0,VLOOKUP(U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I162" s="137">
        <f>IF(V162=0,0,VLOOKUP(V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37">
        <f>IF(W162=0,0,VLOOKUP(W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545"/>
      <c r="L162" s="548"/>
      <c r="M162" s="60" t="s">
        <v>341</v>
      </c>
      <c r="N162" s="300"/>
      <c r="O162" s="299"/>
      <c r="P162" s="299"/>
      <c r="Q162" s="299"/>
      <c r="R162" s="298"/>
      <c r="S162" s="298"/>
      <c r="T162" s="298"/>
      <c r="U162" s="180"/>
      <c r="V162" s="180"/>
      <c r="W162" s="179"/>
      <c r="X162" s="548"/>
      <c r="Y162" s="548"/>
      <c r="Z162" s="548"/>
      <c r="AA162" s="548"/>
      <c r="AB162" s="98" t="s">
        <v>415</v>
      </c>
    </row>
    <row r="163" spans="1:28" ht="11.25" customHeight="1" x14ac:dyDescent="0.25">
      <c r="A163" s="137">
        <f>IF(N163=0,0,VLOOKUP(N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B163" s="137">
        <f>IF(O163=0,0,VLOOKUP(O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C163" s="137">
        <f>IF(P163=0,0,VLOOKUP(P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D163" s="137">
        <f>IF(Q163=0,0,VLOOKUP(Q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E163" s="137">
        <f>IF(R163=0,0,VLOOKUP(R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F163" s="137">
        <f>IF(S163=0,0,VLOOKUP(S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G163" s="137">
        <f>IF(T163=0,0,VLOOKUP(T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H163" s="137">
        <f>IF(U163=0,0,VLOOKUP(U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I163" s="137">
        <f>IF(V163=0,0,VLOOKUP(V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37">
        <f>IF(W163=0,0,VLOOKUP(W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554" t="s">
        <v>101</v>
      </c>
      <c r="L163" s="553">
        <f>IF(K163=0,0,VLOOKUP(K163,CBGV!$B$4:$M$67,12,0))</f>
        <v>0</v>
      </c>
      <c r="M163" s="61" t="s">
        <v>37</v>
      </c>
      <c r="N163" s="310" t="s">
        <v>119</v>
      </c>
      <c r="O163" s="310" t="s">
        <v>208</v>
      </c>
      <c r="P163" s="305" t="s">
        <v>453</v>
      </c>
      <c r="Q163" s="305" t="s">
        <v>454</v>
      </c>
      <c r="R163" s="441" t="s">
        <v>211</v>
      </c>
      <c r="S163" s="441" t="s">
        <v>212</v>
      </c>
      <c r="T163" s="304"/>
      <c r="U163" s="184"/>
      <c r="V163" s="184"/>
      <c r="W163" s="183"/>
      <c r="X163" s="553">
        <f>IF(K163=0,0,VLOOKUP(K163,CBGV!$B$4:$P$67,14,0))+IF(L163=0,0,VLOOKUP(L163,'T-L-K'!$B$7:$BH$35,2,0))</f>
        <v>11.9</v>
      </c>
      <c r="Y163" s="550">
        <f>SUM(A163:J165)</f>
        <v>9</v>
      </c>
      <c r="Z163" s="550">
        <f>SUM(A163:J165)+X163</f>
        <v>20.9</v>
      </c>
      <c r="AA163" s="553">
        <f>IF((Z163-(VLOOKUP(K163,CBGV!$B$4:$P$67,13,0)))&lt;=-14,"/",(Z163-(VLOOKUP(K163,CBGV!$B$4:$P$67,13,0))))</f>
        <v>3.8999999999999986</v>
      </c>
      <c r="AB163" s="98" t="s">
        <v>102</v>
      </c>
    </row>
    <row r="164" spans="1:28" ht="11.25" customHeight="1" x14ac:dyDescent="0.25">
      <c r="A164" s="137">
        <f>IF(N164=0,0,VLOOKUP(N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B164" s="137">
        <f>IF(O164=0,0,VLOOKUP(O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C164" s="137">
        <f>IF(P164=0,0,VLOOKUP(P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D164" s="137">
        <f>IF(Q164=0,0,VLOOKUP(Q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37">
        <f>IF(R164=0,0,VLOOKUP(R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37">
        <f>IF(S164=0,0,VLOOKUP(S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37">
        <f>IF(T164=0,0,VLOOKUP(T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37">
        <f>IF(U164=0,0,VLOOKUP(U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37">
        <f>IF(V164=0,0,VLOOKUP(V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37">
        <f>IF(W164=0,0,VLOOKUP(W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555"/>
      <c r="L164" s="551"/>
      <c r="M164" s="55" t="s">
        <v>37</v>
      </c>
      <c r="N164" s="313" t="s">
        <v>27</v>
      </c>
      <c r="O164" s="314" t="s">
        <v>30</v>
      </c>
      <c r="P164" s="314" t="s">
        <v>20</v>
      </c>
      <c r="Q164" s="314"/>
      <c r="R164" s="315"/>
      <c r="S164" s="301"/>
      <c r="T164" s="301"/>
      <c r="U164" s="182"/>
      <c r="V164" s="182"/>
      <c r="W164" s="181"/>
      <c r="X164" s="551"/>
      <c r="Y164" s="551"/>
      <c r="Z164" s="551"/>
      <c r="AA164" s="551"/>
      <c r="AB164" s="98" t="s">
        <v>102</v>
      </c>
    </row>
    <row r="165" spans="1:28" ht="11.25" customHeight="1" x14ac:dyDescent="0.25">
      <c r="A165" s="137">
        <f>IF(N165=0,0,VLOOKUP(N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37">
        <f>IF(O165=0,0,VLOOKUP(O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37">
        <f>IF(P165=0,0,VLOOKUP(P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37">
        <f>IF(Q165=0,0,VLOOKUP(Q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37">
        <f>IF(R165=0,0,VLOOKUP(R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37">
        <f>IF(S165=0,0,VLOOKUP(S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37">
        <f>IF(T165=0,0,VLOOKUP(T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37">
        <f>IF(U165=0,0,VLOOKUP(U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37">
        <f>IF(V165=0,0,VLOOKUP(V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37">
        <f>IF(W165=0,0,VLOOKUP(W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556"/>
      <c r="L165" s="552"/>
      <c r="M165" s="56" t="s">
        <v>37</v>
      </c>
      <c r="N165" s="300"/>
      <c r="O165" s="299"/>
      <c r="P165" s="299"/>
      <c r="Q165" s="299"/>
      <c r="R165" s="298"/>
      <c r="S165" s="298"/>
      <c r="T165" s="298"/>
      <c r="U165" s="180"/>
      <c r="V165" s="180"/>
      <c r="W165" s="179"/>
      <c r="X165" s="552"/>
      <c r="Y165" s="552"/>
      <c r="Z165" s="552"/>
      <c r="AA165" s="552"/>
      <c r="AB165" s="98" t="s">
        <v>102</v>
      </c>
    </row>
    <row r="166" spans="1:28" ht="11.25" customHeight="1" x14ac:dyDescent="0.25">
      <c r="A166" s="137">
        <f>IF(N166=0,0,VLOOKUP(N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B166" s="137">
        <f>IF(O166=0,0,VLOOKUP(O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C166" s="137">
        <f>IF(P166=0,0,VLOOKUP(P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D166" s="137">
        <f>IF(Q166=0,0,VLOOKUP(Q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E166" s="137">
        <f>IF(R166=0,0,VLOOKUP(R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F166" s="137">
        <f>IF(S166=0,0,VLOOKUP(S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G166" s="137">
        <f>IF(T166=0,0,VLOOKUP(T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H166" s="137">
        <f>IF(U166=0,0,VLOOKUP(U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I166" s="137">
        <f>IF(V166=0,0,VLOOKUP(V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37">
        <f>IF(W166=0,0,VLOOKUP(W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543" t="s">
        <v>103</v>
      </c>
      <c r="L166" s="546">
        <f>IF(K166=0,0,VLOOKUP(K166,CBGV!$B$4:$M$67,12,0))</f>
        <v>0</v>
      </c>
      <c r="M166" s="58" t="s">
        <v>37</v>
      </c>
      <c r="N166" s="309" t="s">
        <v>144</v>
      </c>
      <c r="O166" s="310" t="s">
        <v>182</v>
      </c>
      <c r="P166" s="310" t="s">
        <v>225</v>
      </c>
      <c r="Q166" s="310" t="s">
        <v>226</v>
      </c>
      <c r="R166" s="311" t="s">
        <v>227</v>
      </c>
      <c r="S166" s="311" t="s">
        <v>232</v>
      </c>
      <c r="T166" s="311"/>
      <c r="U166" s="312"/>
      <c r="V166" s="184"/>
      <c r="W166" s="183"/>
      <c r="X166" s="546">
        <f>IF(K166=0,0,VLOOKUP(K166,CBGV!$B$4:$P$67,14,0))+IF(L166=0,0,VLOOKUP(L166,'T-L-K'!$B$7:$BH$35,2,0))</f>
        <v>7.95</v>
      </c>
      <c r="Y166" s="549">
        <f>SUM(A166:J168)</f>
        <v>14</v>
      </c>
      <c r="Z166" s="549">
        <f>SUM(A166:J168)+X166</f>
        <v>21.95</v>
      </c>
      <c r="AA166" s="546">
        <f>IF((Z166-(VLOOKUP(K166,CBGV!$B$4:$P$67,13,0)))&lt;=-14,"/",(Z166-(VLOOKUP(K166,CBGV!$B$4:$P$67,13,0))))</f>
        <v>4.9499999999999993</v>
      </c>
      <c r="AB166" s="98" t="s">
        <v>102</v>
      </c>
    </row>
    <row r="167" spans="1:28" ht="11.25" customHeight="1" x14ac:dyDescent="0.25">
      <c r="A167" s="137">
        <f>IF(N167=0,0,VLOOKUP(N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B167" s="137">
        <f>IF(O167=0,0,VLOOKUP(O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C167" s="137">
        <f>IF(P167=0,0,VLOOKUP(P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D167" s="137">
        <f>IF(Q167=0,0,VLOOKUP(Q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E167" s="137">
        <f>IF(R167=0,0,VLOOKUP(R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F167" s="137">
        <f>IF(S167=0,0,VLOOKUP(S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G167" s="137">
        <f>IF(T167=0,0,VLOOKUP(T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H167" s="137">
        <f>IF(U167=0,0,VLOOKUP(U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I167" s="137">
        <f>IF(V167=0,0,VLOOKUP(V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37">
        <f>IF(W167=0,0,VLOOKUP(W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544"/>
      <c r="L167" s="547"/>
      <c r="M167" s="59" t="s">
        <v>37</v>
      </c>
      <c r="N167" s="313" t="s">
        <v>18</v>
      </c>
      <c r="O167" s="314" t="s">
        <v>24</v>
      </c>
      <c r="P167" s="314" t="s">
        <v>146</v>
      </c>
      <c r="Q167" s="314" t="s">
        <v>128</v>
      </c>
      <c r="R167" s="315" t="s">
        <v>142</v>
      </c>
      <c r="S167" s="315" t="s">
        <v>213</v>
      </c>
      <c r="T167" s="315" t="s">
        <v>214</v>
      </c>
      <c r="U167" s="316" t="s">
        <v>215</v>
      </c>
      <c r="V167" s="182"/>
      <c r="W167" s="181"/>
      <c r="X167" s="547"/>
      <c r="Y167" s="547"/>
      <c r="Z167" s="547"/>
      <c r="AA167" s="547"/>
      <c r="AB167" s="98" t="s">
        <v>102</v>
      </c>
    </row>
    <row r="168" spans="1:28" ht="11.25" customHeight="1" x14ac:dyDescent="0.25">
      <c r="A168" s="137">
        <f>IF(N168=0,0,VLOOKUP(N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B168" s="137">
        <f>IF(O168=0,0,VLOOKUP(O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C168" s="137">
        <f>IF(P168=0,0,VLOOKUP(P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D168" s="137">
        <f>IF(Q168=0,0,VLOOKUP(Q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E168" s="137">
        <f>IF(R168=0,0,VLOOKUP(R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F168" s="137">
        <f>IF(S168=0,0,VLOOKUP(S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G168" s="137">
        <f>IF(T168=0,0,VLOOKUP(T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37">
        <f>IF(U168=0,0,VLOOKUP(U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I168" s="137">
        <f>IF(V168=0,0,VLOOKUP(V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J168" s="137">
        <f>IF(W168=0,0,VLOOKUP(W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K168" s="545"/>
      <c r="L168" s="548"/>
      <c r="M168" s="60" t="s">
        <v>37</v>
      </c>
      <c r="N168" s="307"/>
      <c r="O168" s="308"/>
      <c r="P168" s="308"/>
      <c r="Q168" s="308"/>
      <c r="R168" s="317"/>
      <c r="S168" s="317"/>
      <c r="T168" s="317"/>
      <c r="U168" s="318"/>
      <c r="V168" s="180"/>
      <c r="W168" s="179"/>
      <c r="X168" s="548"/>
      <c r="Y168" s="548"/>
      <c r="Z168" s="548"/>
      <c r="AA168" s="548"/>
      <c r="AB168" s="98" t="s">
        <v>102</v>
      </c>
    </row>
    <row r="169" spans="1:28" ht="11.25" customHeight="1" x14ac:dyDescent="0.25">
      <c r="A169" s="137">
        <f>IF(N169=0,0,VLOOKUP(N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B169" s="137">
        <f>IF(O169=0,0,VLOOKUP(O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C169" s="137">
        <f>IF(P169=0,0,VLOOKUP(P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D169" s="137">
        <f>IF(Q169=0,0,VLOOKUP(Q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E169" s="137">
        <f>IF(R169=0,0,VLOOKUP(R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F169" s="137">
        <f>IF(S169=0,0,VLOOKUP(S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G169" s="137">
        <f>IF(T169=0,0,VLOOKUP(T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H169" s="137">
        <f>IF(U169=0,0,VLOOKUP(U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I169" s="137">
        <f>IF(V169=0,0,VLOOKUP(V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37">
        <f>IF(W169=0,0,VLOOKUP(W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554" t="s">
        <v>104</v>
      </c>
      <c r="L169" s="553">
        <f>IF(K169=0,0,VLOOKUP(K169,CBGV!$B$4:$M$67,12,0))</f>
        <v>0</v>
      </c>
      <c r="M169" s="61" t="s">
        <v>35</v>
      </c>
      <c r="N169" s="306" t="s">
        <v>27</v>
      </c>
      <c r="O169" s="305" t="s">
        <v>30</v>
      </c>
      <c r="P169" s="305" t="s">
        <v>20</v>
      </c>
      <c r="Q169" s="305" t="s">
        <v>144</v>
      </c>
      <c r="R169" s="304"/>
      <c r="S169" s="304"/>
      <c r="T169" s="304"/>
      <c r="U169" s="184"/>
      <c r="V169" s="184"/>
      <c r="W169" s="183"/>
      <c r="X169" s="553">
        <f>IF(K169=0,0,VLOOKUP(K169,CBGV!$B$4:$P$67,14,0))+IF(L169=0,0,VLOOKUP(L169,'T-L-K'!$B$7:$BH$35,2,0))</f>
        <v>0</v>
      </c>
      <c r="Y169" s="550">
        <f>SUM(A169:J171)</f>
        <v>20</v>
      </c>
      <c r="Z169" s="550">
        <f>SUM(A169:J171)+X169</f>
        <v>20</v>
      </c>
      <c r="AA169" s="553">
        <f>IF((Z169-(VLOOKUP(K169,CBGV!$B$4:$P$67,13,0)))&lt;=-14,"/",(Z169-(VLOOKUP(K169,CBGV!$B$4:$P$67,13,0))))</f>
        <v>3</v>
      </c>
      <c r="AB169" s="98" t="s">
        <v>102</v>
      </c>
    </row>
    <row r="170" spans="1:28" ht="11.25" customHeight="1" x14ac:dyDescent="0.25">
      <c r="A170" s="137">
        <f>IF(N170=0,0,VLOOKUP(N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B170" s="137">
        <f>IF(O170=0,0,VLOOKUP(O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C170" s="137">
        <f>IF(P170=0,0,VLOOKUP(P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D170" s="137">
        <f>IF(Q170=0,0,VLOOKUP(Q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E170" s="137">
        <f>IF(R170=0,0,VLOOKUP(R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F170" s="137">
        <f>IF(S170=0,0,VLOOKUP(S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G170" s="137">
        <f>IF(T170=0,0,VLOOKUP(T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H170" s="137">
        <f>IF(U170=0,0,VLOOKUP(U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I170" s="137">
        <f>IF(V170=0,0,VLOOKUP(V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37">
        <f>IF(W170=0,0,VLOOKUP(W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555"/>
      <c r="L170" s="551"/>
      <c r="M170" s="55" t="s">
        <v>35</v>
      </c>
      <c r="N170" s="303" t="s">
        <v>209</v>
      </c>
      <c r="O170" s="302" t="s">
        <v>210</v>
      </c>
      <c r="P170" s="302" t="s">
        <v>211</v>
      </c>
      <c r="Q170" s="302" t="s">
        <v>212</v>
      </c>
      <c r="R170" s="301"/>
      <c r="S170" s="301"/>
      <c r="T170" s="301"/>
      <c r="U170" s="182"/>
      <c r="V170" s="182"/>
      <c r="W170" s="181"/>
      <c r="X170" s="551"/>
      <c r="Y170" s="551"/>
      <c r="Z170" s="551"/>
      <c r="AA170" s="551"/>
      <c r="AB170" s="98" t="s">
        <v>102</v>
      </c>
    </row>
    <row r="171" spans="1:28" ht="11.25" customHeight="1" x14ac:dyDescent="0.25">
      <c r="A171" s="137">
        <f>IF(N171=0,0,VLOOKUP(N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37">
        <f>IF(O171=0,0,VLOOKUP(O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37">
        <f>IF(P171=0,0,VLOOKUP(P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D171" s="137">
        <f>IF(Q171=0,0,VLOOKUP(Q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E171" s="137">
        <f>IF(R171=0,0,VLOOKUP(R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37">
        <f>IF(S171=0,0,VLOOKUP(S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G171" s="137">
        <f>IF(T171=0,0,VLOOKUP(T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H171" s="137">
        <f>IF(U171=0,0,VLOOKUP(U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I171" s="137">
        <f>IF(V171=0,0,VLOOKUP(V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J171" s="137">
        <f>IF(W171=0,0,VLOOKUP(W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556"/>
      <c r="L171" s="552"/>
      <c r="M171" s="56" t="s">
        <v>37</v>
      </c>
      <c r="N171" s="307" t="s">
        <v>32</v>
      </c>
      <c r="O171" s="308" t="s">
        <v>21</v>
      </c>
      <c r="P171" s="299" t="s">
        <v>152</v>
      </c>
      <c r="Q171" s="299" t="s">
        <v>125</v>
      </c>
      <c r="R171" s="298"/>
      <c r="S171" s="298"/>
      <c r="T171" s="298"/>
      <c r="U171" s="180"/>
      <c r="V171" s="180"/>
      <c r="W171" s="179"/>
      <c r="X171" s="552"/>
      <c r="Y171" s="552"/>
      <c r="Z171" s="552"/>
      <c r="AA171" s="552"/>
      <c r="AB171" s="98" t="s">
        <v>102</v>
      </c>
    </row>
    <row r="172" spans="1:28" ht="11.25" customHeight="1" x14ac:dyDescent="0.25">
      <c r="A172" s="137">
        <f>IF(N172=0,0,VLOOKUP(N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B172" s="137">
        <f>IF(O172=0,0,VLOOKUP(O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C172" s="137">
        <f>IF(P172=0,0,VLOOKUP(P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D172" s="137">
        <f>IF(Q172=0,0,VLOOKUP(Q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E172" s="137">
        <f>IF(R172=0,0,VLOOKUP(R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F172" s="137">
        <f>IF(S172=0,0,VLOOKUP(S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37">
        <f>IF(T172=0,0,VLOOKUP(T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37">
        <f>IF(U172=0,0,VLOOKUP(U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37">
        <f>IF(V172=0,0,VLOOKUP(V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37">
        <f>IF(W172=0,0,VLOOKUP(W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543" t="s">
        <v>105</v>
      </c>
      <c r="L172" s="546">
        <f>IF(K172=0,0,VLOOKUP(K172,CBGV!$B$4:$M$67,12,0))</f>
        <v>0</v>
      </c>
      <c r="M172" s="58" t="s">
        <v>35</v>
      </c>
      <c r="N172" s="306" t="s">
        <v>213</v>
      </c>
      <c r="O172" s="305" t="s">
        <v>214</v>
      </c>
      <c r="P172" s="305" t="s">
        <v>215</v>
      </c>
      <c r="Q172" s="305"/>
      <c r="R172" s="304"/>
      <c r="S172" s="304"/>
      <c r="T172" s="304"/>
      <c r="U172" s="184"/>
      <c r="V172" s="184"/>
      <c r="W172" s="183"/>
      <c r="X172" s="546">
        <f>IF(K172=0,0,VLOOKUP(K172,CBGV!$B$4:$P$67,14,0))+IF(L172=0,0,VLOOKUP(L172,'T-L-K'!$B$7:$BH$35,2,0))</f>
        <v>3</v>
      </c>
      <c r="Y172" s="549">
        <f>SUM(A172:J174)</f>
        <v>16</v>
      </c>
      <c r="Z172" s="549">
        <f>SUM(A172:J174)+X172</f>
        <v>19</v>
      </c>
      <c r="AA172" s="546">
        <f>IF((Z172-(VLOOKUP(K172,CBGV!$B$4:$P$67,13,0)))&lt;=-14,"/",(Z172-(VLOOKUP(K172,CBGV!$B$4:$P$67,13,0))))</f>
        <v>2</v>
      </c>
      <c r="AB172" s="98" t="s">
        <v>102</v>
      </c>
    </row>
    <row r="173" spans="1:28" ht="11.25" customHeight="1" x14ac:dyDescent="0.25">
      <c r="A173" s="137">
        <f>IF(N173=0,0,VLOOKUP(N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37">
        <f>IF(O173=0,0,VLOOKUP(O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37">
        <f>IF(P173=0,0,VLOOKUP(P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37">
        <f>IF(Q173=0,0,VLOOKUP(Q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37">
        <f>IF(R173=0,0,VLOOKUP(R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37">
        <f>IF(S173=0,0,VLOOKUP(S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G173" s="137">
        <f>IF(T173=0,0,VLOOKUP(T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H173" s="137">
        <f>IF(U173=0,0,VLOOKUP(U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I173" s="137">
        <f>IF(V173=0,0,VLOOKUP(V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37">
        <f>IF(W173=0,0,VLOOKUP(W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544"/>
      <c r="L173" s="547"/>
      <c r="M173" s="59" t="s">
        <v>35</v>
      </c>
      <c r="N173" s="303" t="s">
        <v>182</v>
      </c>
      <c r="O173" s="302" t="s">
        <v>225</v>
      </c>
      <c r="P173" s="302" t="s">
        <v>226</v>
      </c>
      <c r="Q173" s="302" t="s">
        <v>227</v>
      </c>
      <c r="R173" s="301" t="s">
        <v>232</v>
      </c>
      <c r="S173" s="301"/>
      <c r="T173" s="301"/>
      <c r="U173" s="182"/>
      <c r="V173" s="182"/>
      <c r="W173" s="181"/>
      <c r="X173" s="547"/>
      <c r="Y173" s="547"/>
      <c r="Z173" s="547"/>
      <c r="AA173" s="547"/>
      <c r="AB173" s="98" t="s">
        <v>102</v>
      </c>
    </row>
    <row r="174" spans="1:28" ht="11.25" customHeight="1" x14ac:dyDescent="0.25">
      <c r="A174" s="137">
        <f>IF(N174=0,0,VLOOKUP(N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B174" s="137">
        <f>IF(O174=0,0,VLOOKUP(O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C174" s="137">
        <f>IF(P174=0,0,VLOOKUP(P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37">
        <f>IF(Q174=0,0,VLOOKUP(Q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37">
        <f>IF(R174=0,0,VLOOKUP(R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37">
        <f>IF(S174=0,0,VLOOKUP(S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37">
        <f>IF(T174=0,0,VLOOKUP(T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37">
        <f>IF(U174=0,0,VLOOKUP(U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37">
        <f>IF(V174=0,0,VLOOKUP(V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37">
        <f>IF(W174=0,0,VLOOKUP(W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545"/>
      <c r="L174" s="548"/>
      <c r="M174" s="60" t="s">
        <v>37</v>
      </c>
      <c r="N174" s="307"/>
      <c r="O174" s="308"/>
      <c r="P174" s="299"/>
      <c r="Q174" s="299"/>
      <c r="R174" s="298"/>
      <c r="S174" s="298"/>
      <c r="T174" s="298"/>
      <c r="U174" s="180"/>
      <c r="V174" s="180"/>
      <c r="W174" s="179"/>
      <c r="X174" s="548"/>
      <c r="Y174" s="548"/>
      <c r="Z174" s="548"/>
      <c r="AA174" s="548"/>
      <c r="AB174" s="98" t="s">
        <v>102</v>
      </c>
    </row>
    <row r="175" spans="1:28" ht="11.25" customHeight="1" x14ac:dyDescent="0.25">
      <c r="A175" s="137">
        <f>IF(N175=0,0,VLOOKUP(N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B175" s="137">
        <f>IF(O175=0,0,VLOOKUP(O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C175" s="137">
        <f>IF(P175=0,0,VLOOKUP(P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D175" s="137">
        <f>IF(Q175=0,0,VLOOKUP(Q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E175" s="137">
        <f>IF(R175=0,0,VLOOKUP(R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F175" s="137">
        <f>IF(S175=0,0,VLOOKUP(S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G175" s="137">
        <f>IF(T175=0,0,VLOOKUP(T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37">
        <f>IF(U175=0,0,VLOOKUP(U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37">
        <f>IF(V175=0,0,VLOOKUP(V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37">
        <f>IF(W175=0,0,VLOOKUP(W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554" t="s">
        <v>106</v>
      </c>
      <c r="L175" s="553">
        <f>IF(K175=0,0,VLOOKUP(K175,CBGV!$B$4:$M$67,12,0))</f>
        <v>0</v>
      </c>
      <c r="M175" s="61" t="s">
        <v>35</v>
      </c>
      <c r="N175" s="306" t="s">
        <v>32</v>
      </c>
      <c r="O175" s="305" t="s">
        <v>21</v>
      </c>
      <c r="P175" s="305" t="s">
        <v>152</v>
      </c>
      <c r="Q175" s="305" t="s">
        <v>125</v>
      </c>
      <c r="R175" s="304" t="s">
        <v>119</v>
      </c>
      <c r="S175" s="304" t="s">
        <v>208</v>
      </c>
      <c r="T175" s="304"/>
      <c r="U175" s="184"/>
      <c r="V175" s="184"/>
      <c r="W175" s="183"/>
      <c r="X175" s="553">
        <f>IF(K175=0,0,VLOOKUP(K175,CBGV!$B$4:$P$67,14,0))+IF(L175=0,0,VLOOKUP(L175,'T-L-K'!$B$7:$BH$35,2,0))</f>
        <v>0</v>
      </c>
      <c r="Y175" s="550">
        <f>SUM(A175:J177)</f>
        <v>22</v>
      </c>
      <c r="Z175" s="550">
        <f>SUM(A175:J177)+X175</f>
        <v>22</v>
      </c>
      <c r="AA175" s="553">
        <f>IF((Z175-(VLOOKUP(K175,CBGV!$B$4:$P$67,13,0)))&lt;=-14,"/",(Z175-(VLOOKUP(K175,CBGV!$B$4:$P$67,13,0))))</f>
        <v>5</v>
      </c>
      <c r="AB175" s="98" t="s">
        <v>102</v>
      </c>
    </row>
    <row r="176" spans="1:28" ht="11.25" customHeight="1" x14ac:dyDescent="0.25">
      <c r="A176" s="137">
        <f>IF(N176=0,0,VLOOKUP(N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37">
        <f>IF(O176=0,0,VLOOKUP(O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37">
        <f>IF(P176=0,0,VLOOKUP(P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D176" s="137">
        <f>IF(Q176=0,0,VLOOKUP(Q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E176" s="137">
        <f>IF(R176=0,0,VLOOKUP(R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F176" s="137">
        <f>IF(S176=0,0,VLOOKUP(S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G176" s="137">
        <f>IF(T176=0,0,VLOOKUP(T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37">
        <f>IF(U176=0,0,VLOOKUP(U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37">
        <f>IF(V176=0,0,VLOOKUP(V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37">
        <f>IF(W176=0,0,VLOOKUP(W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555"/>
      <c r="L176" s="551"/>
      <c r="M176" s="55" t="s">
        <v>35</v>
      </c>
      <c r="N176" s="303" t="s">
        <v>18</v>
      </c>
      <c r="O176" s="302" t="s">
        <v>24</v>
      </c>
      <c r="P176" s="302" t="s">
        <v>146</v>
      </c>
      <c r="Q176" s="302" t="s">
        <v>128</v>
      </c>
      <c r="R176" s="301" t="s">
        <v>142</v>
      </c>
      <c r="S176" s="301"/>
      <c r="T176" s="301"/>
      <c r="U176" s="182"/>
      <c r="V176" s="182"/>
      <c r="W176" s="181"/>
      <c r="X176" s="551"/>
      <c r="Y176" s="551"/>
      <c r="Z176" s="551"/>
      <c r="AA176" s="551"/>
      <c r="AB176" s="98" t="s">
        <v>102</v>
      </c>
    </row>
    <row r="177" spans="1:28" ht="11.25" customHeight="1" x14ac:dyDescent="0.25">
      <c r="A177" s="137">
        <f>IF(N177=0,0,VLOOKUP(N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B177" s="137">
        <f>IF(O177=0,0,VLOOKUP(O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C177" s="137">
        <f>IF(P177=0,0,VLOOKUP(P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37">
        <f>IF(Q177=0,0,VLOOKUP(Q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37">
        <f>IF(R177=0,0,VLOOKUP(R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37">
        <f>IF(S177=0,0,VLOOKUP(S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37">
        <f>IF(T177=0,0,VLOOKUP(T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37">
        <f>IF(U177=0,0,VLOOKUP(U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37">
        <f>IF(V177=0,0,VLOOKUP(V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37">
        <f>IF(W177=0,0,VLOOKUP(W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556"/>
      <c r="L177" s="552"/>
      <c r="M177" s="56" t="s">
        <v>35</v>
      </c>
      <c r="N177" s="300"/>
      <c r="O177" s="299"/>
      <c r="P177" s="299"/>
      <c r="Q177" s="299"/>
      <c r="R177" s="298"/>
      <c r="S177" s="298"/>
      <c r="T177" s="298"/>
      <c r="U177" s="180"/>
      <c r="V177" s="180"/>
      <c r="W177" s="179"/>
      <c r="X177" s="552"/>
      <c r="Y177" s="552"/>
      <c r="Z177" s="552"/>
      <c r="AA177" s="552"/>
      <c r="AB177" s="98" t="s">
        <v>102</v>
      </c>
    </row>
    <row r="178" spans="1:28" ht="11.25" customHeight="1" x14ac:dyDescent="0.25">
      <c r="A178" s="137">
        <f>IF(N178=0,0,VLOOKUP(N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B178" s="137">
        <f>IF(O178=0,0,VLOOKUP(O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C178" s="137">
        <f>IF(P178=0,0,VLOOKUP(P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D178" s="137">
        <f>IF(Q178=0,0,VLOOKUP(Q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E178" s="137">
        <f>IF(R178=0,0,VLOOKUP(R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F178" s="137">
        <f>IF(S178=0,0,VLOOKUP(S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G178" s="137">
        <f>IF(T178=0,0,VLOOKUP(T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H178" s="137">
        <f>IF(U178=0,0,VLOOKUP(U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I178" s="137">
        <f>IF(V178=0,0,VLOOKUP(V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J178" s="137">
        <f>IF(W178=0,0,VLOOKUP(W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K178" s="543"/>
      <c r="L178" s="546"/>
      <c r="M178" s="58"/>
      <c r="N178" s="306"/>
      <c r="O178" s="296"/>
      <c r="P178" s="305"/>
      <c r="Q178" s="305"/>
      <c r="R178" s="304"/>
      <c r="S178" s="304"/>
      <c r="T178" s="304"/>
      <c r="U178" s="184"/>
      <c r="V178" s="184"/>
      <c r="W178" s="183"/>
      <c r="X178" s="546">
        <f>IF(K178=0,0,VLOOKUP(K178,CBGV!$B$4:$P$67,14,0))+IF(L178=0,0,VLOOKUP(L178,'T-L-K'!$B$7:$BH$35,2,0))</f>
        <v>0</v>
      </c>
      <c r="Y178" s="549">
        <f>SUM(A178:J180)</f>
        <v>0</v>
      </c>
      <c r="Z178" s="549">
        <f>SUM(A178:J180)+X178</f>
        <v>0</v>
      </c>
      <c r="AA178" s="546" t="e">
        <f>IF((Z178-(VLOOKUP(K178,CBGV!$B$4:$P$67,13,0)))&lt;=-14,"/",(Z178-(VLOOKUP(K178,CBGV!$B$4:$P$67,13,0))))</f>
        <v>#N/A</v>
      </c>
      <c r="AB178" s="98" t="s">
        <v>102</v>
      </c>
    </row>
    <row r="179" spans="1:28" ht="11.25" customHeight="1" x14ac:dyDescent="0.25">
      <c r="A179" s="137">
        <f>IF(N179=0,0,VLOOKUP(N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B179" s="137">
        <f>IF(O179=0,0,VLOOKUP(O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C179" s="137">
        <f>IF(P179=0,0,VLOOKUP(P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D179" s="137">
        <f>IF(Q179=0,0,VLOOKUP(Q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E179" s="137">
        <f>IF(R179=0,0,VLOOKUP(R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F179" s="137">
        <f>IF(S179=0,0,VLOOKUP(S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G179" s="137">
        <f>IF(T179=0,0,VLOOKUP(T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H179" s="137">
        <f>IF(U179=0,0,VLOOKUP(U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I179" s="137">
        <f>IF(V179=0,0,VLOOKUP(V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J179" s="137">
        <f>IF(W179=0,0,VLOOKUP(W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K179" s="544"/>
      <c r="L179" s="547"/>
      <c r="M179" s="59"/>
      <c r="N179" s="303"/>
      <c r="O179" s="302"/>
      <c r="P179" s="302"/>
      <c r="Q179" s="302"/>
      <c r="R179" s="301"/>
      <c r="S179" s="301"/>
      <c r="T179" s="301"/>
      <c r="U179" s="182"/>
      <c r="V179" s="182"/>
      <c r="W179" s="181"/>
      <c r="X179" s="547"/>
      <c r="Y179" s="547"/>
      <c r="Z179" s="547"/>
      <c r="AA179" s="547"/>
      <c r="AB179" s="98" t="s">
        <v>102</v>
      </c>
    </row>
    <row r="180" spans="1:28" ht="11.25" customHeight="1" x14ac:dyDescent="0.25">
      <c r="A180" s="137">
        <f>IF(N180=0,0,VLOOKUP(N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B180" s="137">
        <f>IF(O180=0,0,VLOOKUP(O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C180" s="137">
        <f>IF(P180=0,0,VLOOKUP(P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D180" s="137">
        <f>IF(Q180=0,0,VLOOKUP(Q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E180" s="137">
        <f>IF(R180=0,0,VLOOKUP(R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F180" s="137">
        <f>IF(S180=0,0,VLOOKUP(S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G180" s="137">
        <f>IF(T180=0,0,VLOOKUP(T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H180" s="137">
        <f>IF(U180=0,0,VLOOKUP(U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I180" s="137">
        <f>IF(V180=0,0,VLOOKUP(V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J180" s="137">
        <f>IF(W180=0,0,VLOOKUP(W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K180" s="545"/>
      <c r="L180" s="548"/>
      <c r="M180" s="60"/>
      <c r="N180" s="300"/>
      <c r="O180" s="299"/>
      <c r="P180" s="299"/>
      <c r="Q180" s="299"/>
      <c r="R180" s="298"/>
      <c r="S180" s="298"/>
      <c r="T180" s="298"/>
      <c r="U180" s="180"/>
      <c r="V180" s="180"/>
      <c r="W180" s="179"/>
      <c r="X180" s="548"/>
      <c r="Y180" s="548"/>
      <c r="Z180" s="548"/>
      <c r="AA180" s="548"/>
      <c r="AB180" s="98" t="s">
        <v>102</v>
      </c>
    </row>
    <row r="181" spans="1:28" s="62" customFormat="1" ht="12.75" customHeight="1" x14ac:dyDescent="0.25">
      <c r="B181" s="63"/>
      <c r="C181" s="64"/>
      <c r="E181" s="64"/>
      <c r="G181" s="64"/>
      <c r="I181" s="64"/>
      <c r="K181" s="65"/>
      <c r="L181" s="164"/>
      <c r="M181" s="171"/>
      <c r="N181" s="171"/>
      <c r="O181" s="165"/>
      <c r="P181" s="166"/>
      <c r="Q181" s="66"/>
      <c r="R181" s="66"/>
      <c r="S181" s="65"/>
      <c r="T181" s="65"/>
      <c r="U181" s="65"/>
      <c r="V181" s="65"/>
      <c r="W181" s="65"/>
      <c r="X181" s="67">
        <f>SUMIF(X4:X180,"&gt;0")</f>
        <v>248.54999999999998</v>
      </c>
      <c r="Y181" s="67">
        <f>SUMIF(Y4:Y180,"&gt;0")</f>
        <v>740</v>
      </c>
      <c r="Z181" s="67">
        <f>SUMIF(Z4:Z180,"&gt;0")</f>
        <v>988.55000000000007</v>
      </c>
      <c r="AA181" s="67">
        <f>SUMIF(AA4:AA180,"&gt;0")+SUMIF(AA4:AA180,"&lt;0")</f>
        <v>53.55</v>
      </c>
      <c r="AB181" s="68"/>
    </row>
    <row r="182" spans="1:28" s="1" customFormat="1" x14ac:dyDescent="0.25">
      <c r="B182" s="50"/>
      <c r="C182" s="51"/>
      <c r="E182" s="51"/>
      <c r="G182" s="51"/>
      <c r="I182" s="51"/>
      <c r="K182" s="52"/>
      <c r="L182" s="167"/>
      <c r="M182" s="171"/>
      <c r="N182" s="171"/>
      <c r="O182" s="165"/>
      <c r="P182" s="168"/>
      <c r="Q182" s="52"/>
      <c r="R182" s="52"/>
      <c r="S182" s="52"/>
      <c r="T182" s="52"/>
      <c r="U182" s="52"/>
      <c r="V182" s="459" t="s">
        <v>333</v>
      </c>
      <c r="W182" s="459"/>
      <c r="X182" s="459"/>
      <c r="Y182" s="52"/>
      <c r="Z182" s="52"/>
      <c r="AA182" s="52"/>
      <c r="AB182" s="53"/>
    </row>
    <row r="183" spans="1:28" x14ac:dyDescent="0.25">
      <c r="L183" s="169"/>
      <c r="M183" s="171"/>
      <c r="N183" s="171"/>
      <c r="O183" s="165"/>
      <c r="P183" s="170"/>
    </row>
    <row r="184" spans="1:28" x14ac:dyDescent="0.25">
      <c r="V184" s="460" t="s">
        <v>148</v>
      </c>
      <c r="W184" s="460"/>
      <c r="X184" s="460"/>
    </row>
  </sheetData>
  <autoFilter ref="A3:AB182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64">
    <mergeCell ref="K58:K60"/>
    <mergeCell ref="L58:L60"/>
    <mergeCell ref="K55:K57"/>
    <mergeCell ref="L163:L165"/>
    <mergeCell ref="X154:X156"/>
    <mergeCell ref="Y154:Y156"/>
    <mergeCell ref="K154:K156"/>
    <mergeCell ref="K1:O2"/>
    <mergeCell ref="P1:V1"/>
    <mergeCell ref="K52:K54"/>
    <mergeCell ref="L52:L54"/>
    <mergeCell ref="X58:X60"/>
    <mergeCell ref="K160:K162"/>
    <mergeCell ref="L160:L162"/>
    <mergeCell ref="X160:X162"/>
    <mergeCell ref="Y160:Y162"/>
    <mergeCell ref="Y145:Y147"/>
    <mergeCell ref="X142:X144"/>
    <mergeCell ref="Y142:Y144"/>
    <mergeCell ref="K148:K150"/>
    <mergeCell ref="L148:L150"/>
    <mergeCell ref="K151:K153"/>
    <mergeCell ref="L151:L153"/>
    <mergeCell ref="X148:X150"/>
    <mergeCell ref="Z67:Z69"/>
    <mergeCell ref="AA67:AA69"/>
    <mergeCell ref="Z70:Z72"/>
    <mergeCell ref="AA70:AA72"/>
    <mergeCell ref="X70:X72"/>
    <mergeCell ref="Y70:Y72"/>
    <mergeCell ref="Y67:Y69"/>
    <mergeCell ref="K61:K63"/>
    <mergeCell ref="L61:L63"/>
    <mergeCell ref="X61:X63"/>
    <mergeCell ref="Y61:Y63"/>
    <mergeCell ref="K64:K66"/>
    <mergeCell ref="L64:L66"/>
    <mergeCell ref="X64:X66"/>
    <mergeCell ref="Y64:Y66"/>
    <mergeCell ref="K157:K159"/>
    <mergeCell ref="L157:L159"/>
    <mergeCell ref="Z157:Z159"/>
    <mergeCell ref="L154:L156"/>
    <mergeCell ref="X157:X159"/>
    <mergeCell ref="Y157:Y159"/>
    <mergeCell ref="K139:K141"/>
    <mergeCell ref="L139:L141"/>
    <mergeCell ref="AA151:AA153"/>
    <mergeCell ref="K142:K144"/>
    <mergeCell ref="L142:L144"/>
    <mergeCell ref="K145:K147"/>
    <mergeCell ref="L145:L147"/>
    <mergeCell ref="Z145:Z147"/>
    <mergeCell ref="AA145:AA147"/>
    <mergeCell ref="X145:X147"/>
    <mergeCell ref="K169:K171"/>
    <mergeCell ref="L169:L171"/>
    <mergeCell ref="X169:X171"/>
    <mergeCell ref="Y169:Y171"/>
    <mergeCell ref="X166:X168"/>
    <mergeCell ref="Y166:Y168"/>
    <mergeCell ref="K166:K168"/>
    <mergeCell ref="L166:L168"/>
    <mergeCell ref="X163:X165"/>
    <mergeCell ref="Y163:Y165"/>
    <mergeCell ref="K163:K165"/>
    <mergeCell ref="K178:K180"/>
    <mergeCell ref="L178:L180"/>
    <mergeCell ref="X175:X177"/>
    <mergeCell ref="Y175:Y177"/>
    <mergeCell ref="X172:X174"/>
    <mergeCell ref="Y172:Y174"/>
    <mergeCell ref="K175:K177"/>
    <mergeCell ref="L175:L177"/>
    <mergeCell ref="K172:K174"/>
    <mergeCell ref="L172:L174"/>
    <mergeCell ref="Z136:Z138"/>
    <mergeCell ref="AA136:AA138"/>
    <mergeCell ref="Z139:Z141"/>
    <mergeCell ref="AA139:AA141"/>
    <mergeCell ref="Z130:Z132"/>
    <mergeCell ref="AA130:AA132"/>
    <mergeCell ref="Z178:Z180"/>
    <mergeCell ref="AA178:AA180"/>
    <mergeCell ref="X178:X180"/>
    <mergeCell ref="Y178:Y180"/>
    <mergeCell ref="Z172:Z174"/>
    <mergeCell ref="AA172:AA174"/>
    <mergeCell ref="Z175:Z177"/>
    <mergeCell ref="AA175:AA177"/>
    <mergeCell ref="AA166:AA168"/>
    <mergeCell ref="Z169:Z171"/>
    <mergeCell ref="AA169:AA171"/>
    <mergeCell ref="Z166:Z168"/>
    <mergeCell ref="Z163:Z165"/>
    <mergeCell ref="AA163:AA165"/>
    <mergeCell ref="Z160:Z162"/>
    <mergeCell ref="AA160:AA162"/>
    <mergeCell ref="Y139:Y141"/>
    <mergeCell ref="K121:K123"/>
    <mergeCell ref="L121:L123"/>
    <mergeCell ref="K127:K129"/>
    <mergeCell ref="L127:L129"/>
    <mergeCell ref="K124:K126"/>
    <mergeCell ref="L124:L126"/>
    <mergeCell ref="Y148:Y150"/>
    <mergeCell ref="X151:X153"/>
    <mergeCell ref="Y151:Y153"/>
    <mergeCell ref="K136:K138"/>
    <mergeCell ref="L136:L138"/>
    <mergeCell ref="X136:X138"/>
    <mergeCell ref="Y136:Y138"/>
    <mergeCell ref="K133:K135"/>
    <mergeCell ref="L133:L135"/>
    <mergeCell ref="X130:X132"/>
    <mergeCell ref="Y130:Y132"/>
    <mergeCell ref="X124:X126"/>
    <mergeCell ref="Y124:Y126"/>
    <mergeCell ref="K130:K132"/>
    <mergeCell ref="L130:L132"/>
    <mergeCell ref="X121:X123"/>
    <mergeCell ref="Y121:Y123"/>
    <mergeCell ref="X139:X141"/>
    <mergeCell ref="X127:X129"/>
    <mergeCell ref="Y127:Y129"/>
    <mergeCell ref="X133:X135"/>
    <mergeCell ref="Y133:Y135"/>
    <mergeCell ref="L103:L105"/>
    <mergeCell ref="L118:L120"/>
    <mergeCell ref="Z118:Z120"/>
    <mergeCell ref="AA118:AA120"/>
    <mergeCell ref="K109:K111"/>
    <mergeCell ref="L109:L111"/>
    <mergeCell ref="K115:K117"/>
    <mergeCell ref="L115:L117"/>
    <mergeCell ref="X115:X117"/>
    <mergeCell ref="Y115:Y117"/>
    <mergeCell ref="X112:X114"/>
    <mergeCell ref="Y112:Y114"/>
    <mergeCell ref="X109:X111"/>
    <mergeCell ref="Y109:Y111"/>
    <mergeCell ref="Z112:Z114"/>
    <mergeCell ref="AA112:AA114"/>
    <mergeCell ref="K112:K114"/>
    <mergeCell ref="L112:L114"/>
    <mergeCell ref="Z115:Z117"/>
    <mergeCell ref="AA115:AA117"/>
    <mergeCell ref="X100:X102"/>
    <mergeCell ref="Y100:Y102"/>
    <mergeCell ref="X97:X99"/>
    <mergeCell ref="Y97:Y99"/>
    <mergeCell ref="Z100:Z102"/>
    <mergeCell ref="Z94:Z96"/>
    <mergeCell ref="AA94:AA96"/>
    <mergeCell ref="K118:K120"/>
    <mergeCell ref="AA100:AA102"/>
    <mergeCell ref="X106:X108"/>
    <mergeCell ref="Y106:Y108"/>
    <mergeCell ref="Z103:Z105"/>
    <mergeCell ref="AA103:AA105"/>
    <mergeCell ref="X103:X105"/>
    <mergeCell ref="Y103:Y105"/>
    <mergeCell ref="Z106:Z108"/>
    <mergeCell ref="AA106:AA108"/>
    <mergeCell ref="K100:K102"/>
    <mergeCell ref="L100:L102"/>
    <mergeCell ref="Z109:Z111"/>
    <mergeCell ref="AA109:AA111"/>
    <mergeCell ref="K106:K108"/>
    <mergeCell ref="L106:L108"/>
    <mergeCell ref="K103:K105"/>
    <mergeCell ref="K97:K99"/>
    <mergeCell ref="L97:L99"/>
    <mergeCell ref="Z97:Z99"/>
    <mergeCell ref="AA97:AA99"/>
    <mergeCell ref="K94:K96"/>
    <mergeCell ref="L94:L96"/>
    <mergeCell ref="K88:K90"/>
    <mergeCell ref="L88:L90"/>
    <mergeCell ref="K91:K93"/>
    <mergeCell ref="L91:L93"/>
    <mergeCell ref="Z91:Z93"/>
    <mergeCell ref="AA91:AA93"/>
    <mergeCell ref="Z88:Z90"/>
    <mergeCell ref="AA88:AA90"/>
    <mergeCell ref="X88:X90"/>
    <mergeCell ref="Y88:Y90"/>
    <mergeCell ref="X91:X93"/>
    <mergeCell ref="Y91:Y93"/>
    <mergeCell ref="X94:X96"/>
    <mergeCell ref="Y94:Y96"/>
    <mergeCell ref="Z85:Z87"/>
    <mergeCell ref="AA85:AA87"/>
    <mergeCell ref="X85:X87"/>
    <mergeCell ref="Y85:Y87"/>
    <mergeCell ref="Z73:Z75"/>
    <mergeCell ref="AA73:AA75"/>
    <mergeCell ref="Z76:Z78"/>
    <mergeCell ref="AA76:AA78"/>
    <mergeCell ref="X82:X84"/>
    <mergeCell ref="Y82:Y84"/>
    <mergeCell ref="X79:X81"/>
    <mergeCell ref="Y79:Y81"/>
    <mergeCell ref="Z82:Z84"/>
    <mergeCell ref="AA82:AA84"/>
    <mergeCell ref="Z79:Z81"/>
    <mergeCell ref="AA79:AA81"/>
    <mergeCell ref="X76:X78"/>
    <mergeCell ref="Y76:Y78"/>
    <mergeCell ref="X73:X75"/>
    <mergeCell ref="Y73:Y75"/>
    <mergeCell ref="K79:K81"/>
    <mergeCell ref="L79:L81"/>
    <mergeCell ref="K85:K87"/>
    <mergeCell ref="L85:L87"/>
    <mergeCell ref="K82:K84"/>
    <mergeCell ref="L82:L84"/>
    <mergeCell ref="K76:K78"/>
    <mergeCell ref="L76:L78"/>
    <mergeCell ref="X67:X69"/>
    <mergeCell ref="K67:K69"/>
    <mergeCell ref="L67:L69"/>
    <mergeCell ref="K70:K72"/>
    <mergeCell ref="L70:L72"/>
    <mergeCell ref="K73:K75"/>
    <mergeCell ref="L73:L75"/>
    <mergeCell ref="L55:L57"/>
    <mergeCell ref="X55:X57"/>
    <mergeCell ref="Y55:Y57"/>
    <mergeCell ref="X52:X54"/>
    <mergeCell ref="Y52:Y54"/>
    <mergeCell ref="Z64:Z66"/>
    <mergeCell ref="AA64:AA66"/>
    <mergeCell ref="Z61:Z63"/>
    <mergeCell ref="AA61:AA63"/>
    <mergeCell ref="Z55:Z57"/>
    <mergeCell ref="AA55:AA57"/>
    <mergeCell ref="Z58:Z60"/>
    <mergeCell ref="AA58:AA60"/>
    <mergeCell ref="Z52:Z54"/>
    <mergeCell ref="AA52:AA54"/>
    <mergeCell ref="Y58:Y60"/>
    <mergeCell ref="Z49:Z51"/>
    <mergeCell ref="AA49:AA51"/>
    <mergeCell ref="X49:X51"/>
    <mergeCell ref="Y49:Y51"/>
    <mergeCell ref="K46:K48"/>
    <mergeCell ref="L46:L48"/>
    <mergeCell ref="K43:K45"/>
    <mergeCell ref="L43:L45"/>
    <mergeCell ref="X40:X42"/>
    <mergeCell ref="Y40:Y42"/>
    <mergeCell ref="K40:K42"/>
    <mergeCell ref="L40:L42"/>
    <mergeCell ref="K49:K51"/>
    <mergeCell ref="L49:L51"/>
    <mergeCell ref="Z46:Z48"/>
    <mergeCell ref="AA46:AA48"/>
    <mergeCell ref="Z43:Z45"/>
    <mergeCell ref="AA43:AA45"/>
    <mergeCell ref="X46:X48"/>
    <mergeCell ref="Y46:Y48"/>
    <mergeCell ref="X43:X45"/>
    <mergeCell ref="Y43:Y45"/>
    <mergeCell ref="Z34:Z36"/>
    <mergeCell ref="AA34:AA36"/>
    <mergeCell ref="Z31:Z33"/>
    <mergeCell ref="AA31:AA33"/>
    <mergeCell ref="Z40:Z42"/>
    <mergeCell ref="AA40:AA42"/>
    <mergeCell ref="X37:X39"/>
    <mergeCell ref="Y37:Y39"/>
    <mergeCell ref="X31:X33"/>
    <mergeCell ref="Y31:Y33"/>
    <mergeCell ref="X22:X24"/>
    <mergeCell ref="Y22:Y24"/>
    <mergeCell ref="X16:X18"/>
    <mergeCell ref="Y16:Y18"/>
    <mergeCell ref="X25:X27"/>
    <mergeCell ref="Y25:Y27"/>
    <mergeCell ref="Z37:Z39"/>
    <mergeCell ref="AA37:AA39"/>
    <mergeCell ref="AA16:AA18"/>
    <mergeCell ref="Z19:Z21"/>
    <mergeCell ref="AA19:AA21"/>
    <mergeCell ref="Z28:Z30"/>
    <mergeCell ref="AA28:AA30"/>
    <mergeCell ref="Z25:Z27"/>
    <mergeCell ref="Z16:Z18"/>
    <mergeCell ref="AA25:AA27"/>
    <mergeCell ref="Z22:Z24"/>
    <mergeCell ref="AA22:AA24"/>
    <mergeCell ref="X19:X21"/>
    <mergeCell ref="Y19:Y21"/>
    <mergeCell ref="X34:X36"/>
    <mergeCell ref="Y34:Y36"/>
    <mergeCell ref="X28:X30"/>
    <mergeCell ref="Y28:Y30"/>
    <mergeCell ref="X13:X15"/>
    <mergeCell ref="Y13:Y15"/>
    <mergeCell ref="Z13:Z15"/>
    <mergeCell ref="AA13:AA15"/>
    <mergeCell ref="X10:X12"/>
    <mergeCell ref="Y10:Y12"/>
    <mergeCell ref="Z10:Z12"/>
    <mergeCell ref="AA10:AA12"/>
    <mergeCell ref="L19:L21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Q2:R2"/>
    <mergeCell ref="T2:U2"/>
    <mergeCell ref="V2:W2"/>
    <mergeCell ref="Z1:AA1"/>
    <mergeCell ref="A3:J3"/>
    <mergeCell ref="N3:W3"/>
    <mergeCell ref="K10:K12"/>
    <mergeCell ref="L10:L12"/>
    <mergeCell ref="K31:K33"/>
    <mergeCell ref="L31:L33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K28:K30"/>
    <mergeCell ref="L28:L30"/>
    <mergeCell ref="Z7:Z9"/>
    <mergeCell ref="AA7:AA9"/>
    <mergeCell ref="K4:K6"/>
    <mergeCell ref="K34:K36"/>
    <mergeCell ref="L34:L36"/>
    <mergeCell ref="V182:X182"/>
    <mergeCell ref="V184:X184"/>
    <mergeCell ref="Y118:Y120"/>
    <mergeCell ref="X118:X120"/>
    <mergeCell ref="Z133:Z135"/>
    <mergeCell ref="AA133:AA135"/>
    <mergeCell ref="Z127:Z129"/>
    <mergeCell ref="AA127:AA129"/>
    <mergeCell ref="Z124:Z126"/>
    <mergeCell ref="AA124:AA126"/>
    <mergeCell ref="Z121:Z123"/>
    <mergeCell ref="AA121:AA123"/>
    <mergeCell ref="Z142:Z144"/>
    <mergeCell ref="AA142:AA144"/>
    <mergeCell ref="AA157:AA159"/>
    <mergeCell ref="Z154:Z156"/>
    <mergeCell ref="AA154:AA156"/>
    <mergeCell ref="Z148:Z150"/>
    <mergeCell ref="AA148:AA150"/>
    <mergeCell ref="Z151:Z153"/>
    <mergeCell ref="K37:K39"/>
    <mergeCell ref="L37:L39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M923"/>
  <sheetViews>
    <sheetView tabSelected="1" zoomScaleNormal="100" workbookViewId="0">
      <pane xSplit="3" ySplit="6" topLeftCell="D16" activePane="bottomRight" state="frozen"/>
      <selection pane="topRight" activeCell="D1" sqref="D1"/>
      <selection pane="bottomLeft" activeCell="A6" sqref="A6"/>
      <selection pane="bottomRight" activeCell="W38" sqref="W38"/>
    </sheetView>
  </sheetViews>
  <sheetFormatPr defaultColWidth="9" defaultRowHeight="15" x14ac:dyDescent="0.25"/>
  <cols>
    <col min="1" max="1" width="3.375" style="100" customWidth="1"/>
    <col min="2" max="2" width="2.875" style="100" customWidth="1"/>
    <col min="3" max="3" width="9" style="100" customWidth="1"/>
    <col min="4" max="30" width="4.375" style="100" customWidth="1"/>
    <col min="31" max="31" width="1.625" style="100" customWidth="1"/>
    <col min="32" max="64" width="3" style="156" customWidth="1"/>
    <col min="65" max="65" width="2.625" style="156" hidden="1" customWidth="1"/>
    <col min="66" max="70" width="3" style="156" customWidth="1"/>
    <col min="71" max="71" width="3" style="156" bestFit="1" customWidth="1"/>
    <col min="72" max="91" width="3" style="156" customWidth="1"/>
    <col min="92" max="16384" width="9" style="100"/>
  </cols>
  <sheetData>
    <row r="1" spans="1:91" ht="27" customHeight="1" x14ac:dyDescent="0.45">
      <c r="A1" s="572" t="s">
        <v>440</v>
      </c>
      <c r="B1" s="573"/>
      <c r="C1" s="573"/>
      <c r="D1" s="573"/>
      <c r="E1" s="573"/>
      <c r="F1" s="573"/>
      <c r="G1" s="573"/>
      <c r="H1" s="573"/>
      <c r="I1" s="573"/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573"/>
      <c r="Z1" s="573"/>
      <c r="AA1" s="573"/>
      <c r="AB1" s="573"/>
      <c r="AC1" s="573"/>
      <c r="AD1" s="573"/>
      <c r="AE1" s="258"/>
    </row>
    <row r="2" spans="1:91" s="104" customFormat="1" ht="16.5" thickBot="1" x14ac:dyDescent="0.3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3" t="s">
        <v>452</v>
      </c>
      <c r="AE2" s="103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</row>
    <row r="3" spans="1:91" s="105" customFormat="1" ht="20.25" thickTop="1" thickBot="1" x14ac:dyDescent="0.35">
      <c r="A3" s="574" t="s">
        <v>201</v>
      </c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575"/>
      <c r="O3" s="575"/>
      <c r="P3" s="575"/>
      <c r="Q3" s="575"/>
      <c r="R3" s="575"/>
      <c r="S3" s="575"/>
      <c r="T3" s="575"/>
      <c r="U3" s="575"/>
      <c r="V3" s="575"/>
      <c r="W3" s="575"/>
      <c r="X3" s="575"/>
      <c r="Y3" s="575"/>
      <c r="Z3" s="575"/>
      <c r="AA3" s="575"/>
      <c r="AB3" s="575"/>
      <c r="AC3" s="575"/>
      <c r="AD3" s="576"/>
      <c r="AE3" s="261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</row>
    <row r="4" spans="1:91" s="109" customFormat="1" ht="12" thickTop="1" x14ac:dyDescent="0.2">
      <c r="A4" s="577" t="s">
        <v>197</v>
      </c>
      <c r="B4" s="580" t="s">
        <v>328</v>
      </c>
      <c r="C4" s="106" t="s">
        <v>329</v>
      </c>
      <c r="D4" s="107" t="s">
        <v>32</v>
      </c>
      <c r="E4" s="107" t="s">
        <v>21</v>
      </c>
      <c r="F4" s="107" t="s">
        <v>152</v>
      </c>
      <c r="G4" s="107" t="s">
        <v>125</v>
      </c>
      <c r="H4" s="107" t="s">
        <v>119</v>
      </c>
      <c r="I4" s="107" t="s">
        <v>208</v>
      </c>
      <c r="J4" s="107" t="s">
        <v>209</v>
      </c>
      <c r="K4" s="107" t="s">
        <v>210</v>
      </c>
      <c r="L4" s="107" t="s">
        <v>211</v>
      </c>
      <c r="M4" s="107" t="s">
        <v>212</v>
      </c>
      <c r="N4" s="107" t="s">
        <v>18</v>
      </c>
      <c r="O4" s="107" t="s">
        <v>24</v>
      </c>
      <c r="P4" s="107" t="s">
        <v>146</v>
      </c>
      <c r="Q4" s="107" t="s">
        <v>128</v>
      </c>
      <c r="R4" s="107" t="s">
        <v>142</v>
      </c>
      <c r="S4" s="107" t="s">
        <v>213</v>
      </c>
      <c r="T4" s="107" t="s">
        <v>214</v>
      </c>
      <c r="U4" s="107" t="s">
        <v>215</v>
      </c>
      <c r="V4" s="107" t="s">
        <v>27</v>
      </c>
      <c r="W4" s="107" t="s">
        <v>30</v>
      </c>
      <c r="X4" s="107" t="s">
        <v>20</v>
      </c>
      <c r="Y4" s="107" t="s">
        <v>144</v>
      </c>
      <c r="Z4" s="107" t="s">
        <v>182</v>
      </c>
      <c r="AA4" s="107" t="s">
        <v>225</v>
      </c>
      <c r="AB4" s="107" t="s">
        <v>226</v>
      </c>
      <c r="AC4" s="107" t="s">
        <v>227</v>
      </c>
      <c r="AD4" s="108" t="s">
        <v>232</v>
      </c>
      <c r="AE4" s="262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</row>
    <row r="5" spans="1:91" s="109" customFormat="1" ht="11.25" x14ac:dyDescent="0.2">
      <c r="A5" s="578"/>
      <c r="B5" s="581"/>
      <c r="C5" s="119" t="s">
        <v>251</v>
      </c>
      <c r="D5" s="119">
        <v>7</v>
      </c>
      <c r="E5" s="119">
        <v>8</v>
      </c>
      <c r="F5" s="119">
        <v>9</v>
      </c>
      <c r="G5" s="119">
        <v>10</v>
      </c>
      <c r="H5" s="119">
        <v>13</v>
      </c>
      <c r="I5" s="119">
        <v>14</v>
      </c>
      <c r="J5" s="119">
        <v>15</v>
      </c>
      <c r="K5" s="119">
        <v>16</v>
      </c>
      <c r="L5" s="119">
        <v>17</v>
      </c>
      <c r="M5" s="119">
        <v>18</v>
      </c>
      <c r="N5" s="119">
        <v>1</v>
      </c>
      <c r="O5" s="119">
        <v>2</v>
      </c>
      <c r="P5" s="119">
        <v>3</v>
      </c>
      <c r="Q5" s="119">
        <v>4</v>
      </c>
      <c r="R5" s="119">
        <v>5</v>
      </c>
      <c r="S5" s="119">
        <v>6</v>
      </c>
      <c r="T5" s="119">
        <v>11</v>
      </c>
      <c r="U5" s="119">
        <v>12</v>
      </c>
      <c r="V5" s="119">
        <v>26</v>
      </c>
      <c r="W5" s="119">
        <v>27</v>
      </c>
      <c r="X5" s="119">
        <v>28</v>
      </c>
      <c r="Y5" s="119">
        <v>29</v>
      </c>
      <c r="Z5" s="119">
        <v>30</v>
      </c>
      <c r="AA5" s="119">
        <v>31</v>
      </c>
      <c r="AB5" s="119">
        <v>32</v>
      </c>
      <c r="AC5" s="119">
        <v>33</v>
      </c>
      <c r="AD5" s="250">
        <v>34</v>
      </c>
      <c r="AE5" s="263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</row>
    <row r="6" spans="1:91" s="109" customFormat="1" ht="11.25" x14ac:dyDescent="0.2">
      <c r="A6" s="579"/>
      <c r="B6" s="582"/>
      <c r="C6" s="110" t="s">
        <v>117</v>
      </c>
      <c r="D6" s="272" t="s">
        <v>67</v>
      </c>
      <c r="E6" s="272" t="s">
        <v>48</v>
      </c>
      <c r="F6" s="272" t="s">
        <v>75</v>
      </c>
      <c r="G6" s="272" t="s">
        <v>68</v>
      </c>
      <c r="H6" s="272" t="s">
        <v>70</v>
      </c>
      <c r="I6" s="272" t="s">
        <v>60</v>
      </c>
      <c r="J6" s="272" t="s">
        <v>53</v>
      </c>
      <c r="K6" s="272" t="s">
        <v>64</v>
      </c>
      <c r="L6" s="272" t="s">
        <v>59</v>
      </c>
      <c r="M6" s="272" t="s">
        <v>46</v>
      </c>
      <c r="N6" s="272" t="s">
        <v>51</v>
      </c>
      <c r="O6" s="272" t="s">
        <v>52</v>
      </c>
      <c r="P6" s="272" t="s">
        <v>74</v>
      </c>
      <c r="Q6" s="272" t="s">
        <v>69</v>
      </c>
      <c r="R6" s="272" t="s">
        <v>56</v>
      </c>
      <c r="S6" s="272" t="s">
        <v>92</v>
      </c>
      <c r="T6" s="272" t="s">
        <v>49</v>
      </c>
      <c r="U6" s="272" t="s">
        <v>55</v>
      </c>
      <c r="V6" s="272" t="s">
        <v>100</v>
      </c>
      <c r="W6" s="272" t="s">
        <v>54</v>
      </c>
      <c r="X6" s="272" t="s">
        <v>61</v>
      </c>
      <c r="Y6" s="272" t="s">
        <v>94</v>
      </c>
      <c r="Z6" s="272" t="s">
        <v>254</v>
      </c>
      <c r="AA6" s="272" t="s">
        <v>234</v>
      </c>
      <c r="AB6" s="272" t="s">
        <v>99</v>
      </c>
      <c r="AC6" s="272" t="s">
        <v>13</v>
      </c>
      <c r="AD6" s="273" t="s">
        <v>199</v>
      </c>
      <c r="AE6" s="264"/>
      <c r="AF6" s="158" t="s">
        <v>13</v>
      </c>
      <c r="AG6" s="158" t="s">
        <v>46</v>
      </c>
      <c r="AH6" s="158" t="s">
        <v>47</v>
      </c>
      <c r="AI6" s="158" t="s">
        <v>48</v>
      </c>
      <c r="AJ6" s="158" t="s">
        <v>49</v>
      </c>
      <c r="AK6" s="158" t="s">
        <v>50</v>
      </c>
      <c r="AL6" s="158" t="s">
        <v>51</v>
      </c>
      <c r="AM6" s="158" t="s">
        <v>52</v>
      </c>
      <c r="AN6" s="158" t="s">
        <v>53</v>
      </c>
      <c r="AO6" s="158" t="s">
        <v>54</v>
      </c>
      <c r="AP6" s="158" t="s">
        <v>55</v>
      </c>
      <c r="AQ6" s="158" t="s">
        <v>56</v>
      </c>
      <c r="AR6" s="158" t="s">
        <v>57</v>
      </c>
      <c r="AS6" s="158" t="s">
        <v>254</v>
      </c>
      <c r="AT6" s="158" t="s">
        <v>58</v>
      </c>
      <c r="AU6" s="158" t="s">
        <v>59</v>
      </c>
      <c r="AV6" s="158" t="s">
        <v>60</v>
      </c>
      <c r="AW6" s="158" t="s">
        <v>61</v>
      </c>
      <c r="AX6" s="158" t="s">
        <v>62</v>
      </c>
      <c r="AY6" s="158" t="s">
        <v>63</v>
      </c>
      <c r="AZ6" s="158" t="s">
        <v>64</v>
      </c>
      <c r="BA6" s="158" t="s">
        <v>65</v>
      </c>
      <c r="BB6" s="158" t="s">
        <v>67</v>
      </c>
      <c r="BC6" s="158" t="s">
        <v>68</v>
      </c>
      <c r="BD6" s="158" t="s">
        <v>69</v>
      </c>
      <c r="BE6" s="158" t="s">
        <v>70</v>
      </c>
      <c r="BF6" s="158" t="s">
        <v>71</v>
      </c>
      <c r="BG6" s="158" t="s">
        <v>73</v>
      </c>
      <c r="BH6" s="158" t="s">
        <v>74</v>
      </c>
      <c r="BI6" s="158" t="s">
        <v>75</v>
      </c>
      <c r="BJ6" s="158" t="s">
        <v>77</v>
      </c>
      <c r="BK6" s="158" t="s">
        <v>78</v>
      </c>
      <c r="BL6" s="158" t="s">
        <v>79</v>
      </c>
      <c r="BM6" s="158" t="s">
        <v>80</v>
      </c>
      <c r="BN6" s="158" t="s">
        <v>81</v>
      </c>
      <c r="BO6" s="158" t="s">
        <v>82</v>
      </c>
      <c r="BP6" s="158" t="s">
        <v>83</v>
      </c>
      <c r="BQ6" s="158" t="s">
        <v>198</v>
      </c>
      <c r="BR6" s="158" t="s">
        <v>84</v>
      </c>
      <c r="BS6" s="158" t="s">
        <v>89</v>
      </c>
      <c r="BT6" s="158" t="s">
        <v>90</v>
      </c>
      <c r="BU6" s="158" t="s">
        <v>85</v>
      </c>
      <c r="BV6" s="158" t="s">
        <v>87</v>
      </c>
      <c r="BW6" s="158" t="s">
        <v>88</v>
      </c>
      <c r="BX6" s="158" t="s">
        <v>92</v>
      </c>
      <c r="BY6" s="158" t="s">
        <v>93</v>
      </c>
      <c r="BZ6" s="158" t="s">
        <v>94</v>
      </c>
      <c r="CA6" s="158" t="s">
        <v>234</v>
      </c>
      <c r="CB6" s="158" t="s">
        <v>95</v>
      </c>
      <c r="CC6" s="158" t="s">
        <v>199</v>
      </c>
      <c r="CD6" s="158" t="s">
        <v>97</v>
      </c>
      <c r="CE6" s="158" t="s">
        <v>98</v>
      </c>
      <c r="CF6" s="158" t="s">
        <v>99</v>
      </c>
      <c r="CG6" s="158" t="s">
        <v>100</v>
      </c>
      <c r="CH6" s="158" t="s">
        <v>101</v>
      </c>
      <c r="CI6" s="158" t="s">
        <v>103</v>
      </c>
      <c r="CJ6" s="158" t="s">
        <v>104</v>
      </c>
      <c r="CK6" s="158" t="s">
        <v>105</v>
      </c>
      <c r="CL6" s="158" t="s">
        <v>106</v>
      </c>
      <c r="CM6" s="158" t="s">
        <v>107</v>
      </c>
    </row>
    <row r="7" spans="1:91" s="112" customFormat="1" ht="15.95" customHeight="1" x14ac:dyDescent="0.3">
      <c r="A7" s="583">
        <v>2</v>
      </c>
      <c r="B7" s="111">
        <v>1</v>
      </c>
      <c r="C7" s="111" t="s">
        <v>330</v>
      </c>
      <c r="D7" s="378" t="s">
        <v>419</v>
      </c>
      <c r="E7" s="378" t="s">
        <v>419</v>
      </c>
      <c r="F7" s="378" t="s">
        <v>419</v>
      </c>
      <c r="G7" s="378" t="s">
        <v>419</v>
      </c>
      <c r="H7" s="378" t="s">
        <v>419</v>
      </c>
      <c r="I7" s="378" t="s">
        <v>419</v>
      </c>
      <c r="J7" s="378" t="s">
        <v>419</v>
      </c>
      <c r="K7" s="378" t="s">
        <v>419</v>
      </c>
      <c r="L7" s="378" t="s">
        <v>419</v>
      </c>
      <c r="M7" s="378" t="s">
        <v>419</v>
      </c>
      <c r="N7" s="378" t="s">
        <v>419</v>
      </c>
      <c r="O7" s="378" t="s">
        <v>419</v>
      </c>
      <c r="P7" s="378" t="s">
        <v>419</v>
      </c>
      <c r="Q7" s="378" t="s">
        <v>419</v>
      </c>
      <c r="R7" s="378" t="s">
        <v>419</v>
      </c>
      <c r="S7" s="378" t="s">
        <v>419</v>
      </c>
      <c r="T7" s="378" t="s">
        <v>419</v>
      </c>
      <c r="U7" s="378" t="s">
        <v>419</v>
      </c>
      <c r="V7" s="378" t="s">
        <v>419</v>
      </c>
      <c r="W7" s="378" t="s">
        <v>419</v>
      </c>
      <c r="X7" s="378" t="s">
        <v>419</v>
      </c>
      <c r="Y7" s="378" t="s">
        <v>419</v>
      </c>
      <c r="Z7" s="378" t="s">
        <v>419</v>
      </c>
      <c r="AA7" s="378" t="s">
        <v>419</v>
      </c>
      <c r="AB7" s="378" t="s">
        <v>419</v>
      </c>
      <c r="AC7" s="378" t="s">
        <v>419</v>
      </c>
      <c r="AD7" s="379" t="s">
        <v>419</v>
      </c>
      <c r="AE7" s="286"/>
      <c r="AF7" s="159" t="str">
        <f t="shared" ref="AF7:AF36" si="0">IF(COUNTIF($D7:$AD7,"T2")&gt;=1,COUNTIF($D7:$AD7,"T2")," ")</f>
        <v xml:space="preserve"> </v>
      </c>
      <c r="AG7" s="159" t="str">
        <f t="shared" ref="AG7:AG36" si="1">IF(COUNTIF($D7:$AD7,"T3")&gt;=1,COUNTIF($D7:$AD7,"T3")," ")</f>
        <v xml:space="preserve"> </v>
      </c>
      <c r="AH7" s="159" t="str">
        <f t="shared" ref="AH7:AH36" si="2">IF(COUNTIF($D7:$AD7,"T4")&gt;=1,COUNTIF($D7:$AD7,"T4")," ")</f>
        <v xml:space="preserve"> </v>
      </c>
      <c r="AI7" s="159" t="str">
        <f t="shared" ref="AI7:AI36" si="3">IF(COUNTIF($D7:$AD7,"T5")&gt;=1,COUNTIF($D7:$AD7,"T5")," ")</f>
        <v xml:space="preserve"> </v>
      </c>
      <c r="AJ7" s="159" t="str">
        <f t="shared" ref="AJ7:AJ36" si="4">IF(COUNTIF($D7:$AD7,"TT1")&gt;=1,COUNTIF($D7:$AD7,"TT1")," ")</f>
        <v xml:space="preserve"> </v>
      </c>
      <c r="AK7" s="159" t="str">
        <f t="shared" ref="AK7:AK36" si="5">IF(COUNTIF($D7:$AD7,"TT2")&gt;=1,COUNTIF($D7:$AD7,"TT2")," ")</f>
        <v xml:space="preserve"> </v>
      </c>
      <c r="AL7" s="159" t="str">
        <f t="shared" ref="AL7:AL36" si="6">IF(COUNTIF($D7:$AD7,"TT3")&gt;=1,COUNTIF($D7:$AD7,"TT3")," ")</f>
        <v xml:space="preserve"> </v>
      </c>
      <c r="AM7" s="159" t="str">
        <f t="shared" ref="AM7:AM36" si="7">IF(COUNTIF($D7:$AD7,"TT4")&gt;=1,COUNTIF($D7:$AD7,"TT4")," ")</f>
        <v xml:space="preserve"> </v>
      </c>
      <c r="AN7" s="159" t="str">
        <f t="shared" ref="AN7:AN29" si="8">IF(COUNTIF($D7:$AD7,"TT5")&gt;=1,COUNTIF($D7:$AD7,"TT5")," ")</f>
        <v xml:space="preserve"> </v>
      </c>
      <c r="AO7" s="159" t="str">
        <f t="shared" ref="AO7:AO36" si="9">IF(COUNTIF($D7:$AD7,"TT6")&gt;=1,COUNTIF($D7:$AD7,"TT6")," ")</f>
        <v xml:space="preserve"> </v>
      </c>
      <c r="AP7" s="159" t="str">
        <f t="shared" ref="AP7:AP36" si="10">IF(COUNTIF($D7:$AD7,"TT7")&gt;=1,COUNTIF($D7:$AD7,"TT7")," ")</f>
        <v xml:space="preserve"> </v>
      </c>
      <c r="AQ7" s="159" t="str">
        <f t="shared" ref="AQ7:AQ36" si="11">IF(COUNTIF($D7:$AD7,"TT9")&gt;=1,COUNTIF($D7:$AD7,"TT9")," ")</f>
        <v xml:space="preserve"> </v>
      </c>
      <c r="AR7" s="159" t="str">
        <f t="shared" ref="AR7:AR36" si="12">IF(COUNTIF($D7:$AD7,"Tn3")&gt;=1,COUNTIF($D7:$AD7,"Tn3")," ")</f>
        <v xml:space="preserve"> </v>
      </c>
      <c r="AS7" s="159" t="str">
        <f t="shared" ref="AS7:AS36" si="13">IF(COUNTIF($D7:$AD7,"Tn4")&gt;=1,COUNTIF($D7:$AD7,"Tn4")," ")</f>
        <v xml:space="preserve"> </v>
      </c>
      <c r="AT7" s="159" t="str">
        <f t="shared" ref="AT7:AT36" si="14">IF(COUNTIF($D7:$AD7,"LC2")&gt;=1,COUNTIF($D7:$AD7,"LC2")," ")</f>
        <v xml:space="preserve"> </v>
      </c>
      <c r="AU7" s="159" t="str">
        <f t="shared" ref="AU7:AU36" si="15">IF(COUNTIF($D7:$AD7,"LC3")&gt;=1,COUNTIF($D7:$AD7,"LC3")," ")</f>
        <v xml:space="preserve"> </v>
      </c>
      <c r="AV7" s="159" t="str">
        <f t="shared" ref="AV7:AV36" si="16">IF(COUNTIF($D7:$AD7,"LC4")&gt;=1,COUNTIF($D7:$AD7,"LC4")," ")</f>
        <v xml:space="preserve"> </v>
      </c>
      <c r="AW7" s="159" t="str">
        <f t="shared" ref="AW7:AW36" si="17">IF(COUNTIF($D7:$AD7,"LC5")&gt;=1,COUNTIF($D7:$AD7,"LC5")," ")</f>
        <v xml:space="preserve"> </v>
      </c>
      <c r="AX7" s="159" t="str">
        <f t="shared" ref="AX7:AX36" si="18">IF(COUNTIF($D7:$AD7,"LC6")&gt;=1,COUNTIF($D7:$AD7,"LC6")," ")</f>
        <v xml:space="preserve"> </v>
      </c>
      <c r="AY7" s="159" t="str">
        <f t="shared" ref="AY7:AY36" si="19">IF(COUNTIF($D7:$AD7,"LC7")&gt;=1,COUNTIF($D7:$AD7,"LC7")," ")</f>
        <v xml:space="preserve"> </v>
      </c>
      <c r="AZ7" s="159" t="str">
        <f t="shared" ref="AZ7:AZ36" si="20">IF(COUNTIF($D7:$AD7,"LC8")&gt;=1,COUNTIF($D7:$AD7,"LC8")," ")</f>
        <v xml:space="preserve"> </v>
      </c>
      <c r="BA7" s="159" t="str">
        <f t="shared" ref="BA7:BA36" si="21">IF(COUNTIF($D7:$AD7,"H1")&gt;=1,COUNTIF($D7:$AD7,"H1")," ")</f>
        <v xml:space="preserve"> </v>
      </c>
      <c r="BB7" s="159" t="str">
        <f t="shared" ref="BB7:BB36" si="22">IF(COUNTIF($D7:$AD7,"H2")&gt;=1,COUNTIF($D7:$AD7,"H2")," ")</f>
        <v xml:space="preserve"> </v>
      </c>
      <c r="BC7" s="159" t="str">
        <f t="shared" ref="BC7:BC36" si="23">IF(COUNTIF($D7:$AD7,"H3")&gt;=1,COUNTIF($D7:$AD7,"H3")," ")</f>
        <v xml:space="preserve"> </v>
      </c>
      <c r="BD7" s="159" t="str">
        <f t="shared" ref="BD7:BD36" si="24">IF(COUNTIF($D7:$AD7,"H4")&gt;=1,COUNTIF($D7:$AD7,"H4")," ")</f>
        <v xml:space="preserve"> </v>
      </c>
      <c r="BE7" s="159" t="str">
        <f t="shared" ref="BE7:BE36" si="25">IF(COUNTIF($D7:$AD7,"H5")&gt;=1,COUNTIF($D7:$AD7,"H5")," ")</f>
        <v xml:space="preserve"> </v>
      </c>
      <c r="BF7" s="159" t="str">
        <f t="shared" ref="BF7:BF36" si="26">IF(COUNTIF($D7:$AD7,"SN1")&gt;=1,COUNTIF($D7:$AD7,"SN1")," ")</f>
        <v xml:space="preserve"> </v>
      </c>
      <c r="BG7" s="159" t="str">
        <f t="shared" ref="BG7:BG36" si="27">IF(COUNTIF($D7:$AD7,"SN2")&gt;=1,COUNTIF($D7:$AD7,"SN2")," ")</f>
        <v xml:space="preserve"> </v>
      </c>
      <c r="BH7" s="159" t="str">
        <f t="shared" ref="BH7:BH36" si="28">IF(COUNTIF($D7:$AD7,"SN3")&gt;=1,COUNTIF($D7:$AD7,"SN3")," ")</f>
        <v xml:space="preserve"> </v>
      </c>
      <c r="BI7" s="159" t="str">
        <f t="shared" ref="BI7:BI36" si="29">IF(COUNTIF($D7:$AD7,"SN4")&gt;=1,COUNTIF($D7:$AD7,"SN4")," ")</f>
        <v xml:space="preserve"> </v>
      </c>
      <c r="BJ7" s="159" t="str">
        <f t="shared" ref="BJ7:BJ36" si="30">IF(COUNTIF($D7:$AD7,"V1")&gt;=1,COUNTIF($D7:$AD7,"V1")," ")</f>
        <v xml:space="preserve"> </v>
      </c>
      <c r="BK7" s="159" t="str">
        <f t="shared" ref="BK7:BK36" si="31">IF(COUNTIF($D7:$AD7,"V2")&gt;=1,COUNTIF($D7:$AD7,"V2")," ")</f>
        <v xml:space="preserve"> </v>
      </c>
      <c r="BL7" s="159" t="str">
        <f t="shared" ref="BL7:BL36" si="32">IF(COUNTIF($D7:$AD7,"V3")&gt;=1,COUNTIF($D7:$AD7,"V3")," ")</f>
        <v xml:space="preserve"> </v>
      </c>
      <c r="BM7" s="159" t="str">
        <f t="shared" ref="BM7:BM36" si="33">IF(COUNTIF($D7:$AD7,"V4")&gt;=1,COUNTIF($D7:$AD7,"V4")," ")</f>
        <v xml:space="preserve"> </v>
      </c>
      <c r="BN7" s="159" t="str">
        <f t="shared" ref="BN7:BN36" si="34">IF(COUNTIF($D7:$AD7,"V5")&gt;=1,COUNTIF($D7:$AD7,"V5")," ")</f>
        <v xml:space="preserve"> </v>
      </c>
      <c r="BO7" s="159" t="str">
        <f t="shared" ref="BO7:BO36" si="35">IF(COUNTIF($D7:$AD7,"V6")&gt;=1,COUNTIF($D7:$AD7,"V6")," ")</f>
        <v xml:space="preserve"> </v>
      </c>
      <c r="BP7" s="159" t="str">
        <f t="shared" ref="BP7:BP36" si="36">IF(COUNTIF($D7:$AD7,"V7")&gt;=1,COUNTIF($D7:$AD7,"V7")," ")</f>
        <v xml:space="preserve"> </v>
      </c>
      <c r="BQ7" s="159" t="str">
        <f t="shared" ref="BQ7:BQ36" si="37">IF(COUNTIF($D7:$AD7,"V8")&gt;=1,COUNTIF($D7:$AD7,"V8")," ")</f>
        <v xml:space="preserve"> </v>
      </c>
      <c r="BR7" s="159" t="str">
        <f t="shared" ref="BR7:BR36" si="38">IF(COUNTIF($D7:$AD7,"V9")&gt;=1,COUNTIF($D7:$AD7,"V9")," ")</f>
        <v xml:space="preserve"> </v>
      </c>
      <c r="BS7" s="159" t="str">
        <f t="shared" ref="BS7:BS36" si="39">IF(COUNTIF($D7:$AD7,"G1")&gt;=1,COUNTIF($D7:$AD7,"G1")," ")</f>
        <v xml:space="preserve"> </v>
      </c>
      <c r="BT7" s="159" t="str">
        <f t="shared" ref="BT7:BT36" si="40">IF(COUNTIF($D7:$AD7,"G2")&gt;=1,COUNTIF($D7:$AD7,"G2")," ")</f>
        <v xml:space="preserve"> </v>
      </c>
      <c r="BU7" s="159" t="str">
        <f t="shared" ref="BU7:BU36" si="41">IF(COUNTIF($D7:$AD7,"SG1")&gt;=1,COUNTIF($D7:$AD7,"SG1")," ")</f>
        <v xml:space="preserve"> </v>
      </c>
      <c r="BV7" s="159" t="str">
        <f t="shared" ref="BV7:BV36" si="42">IF(COUNTIF($D7:$AD7,"SG2")&gt;=1,COUNTIF($D7:$AD7,"SG2")," ")</f>
        <v xml:space="preserve"> </v>
      </c>
      <c r="BW7" s="159" t="str">
        <f t="shared" ref="BW7:BW36" si="43">IF(COUNTIF($D7:$AD7,"SG3")&gt;=1,COUNTIF($D7:$AD7,"SG3")," ")</f>
        <v xml:space="preserve"> </v>
      </c>
      <c r="BX7" s="159" t="str">
        <f t="shared" ref="BX7:BX36" si="44">IF(COUNTIF($D7:$AD7,"D2")&gt;=1,COUNTIF($D7:$AD7,"D2")," ")</f>
        <v xml:space="preserve"> </v>
      </c>
      <c r="BY7" s="159" t="str">
        <f t="shared" ref="BY7:BY36" si="45">IF(COUNTIF($D7:$AD7,"D3")&gt;=1,COUNTIF($D7:$AD7,"D3")," ")</f>
        <v xml:space="preserve"> </v>
      </c>
      <c r="BZ7" s="159" t="str">
        <f t="shared" ref="BZ7:BZ36" si="46">IF(COUNTIF($D7:$AD7,"D4")&gt;=1,COUNTIF($D7:$AD7,"D4")," ")</f>
        <v xml:space="preserve"> </v>
      </c>
      <c r="CA7" s="159" t="str">
        <f t="shared" ref="CA7:CA36" si="47">IF(COUNTIF($D7:$AD7,"D5")&gt;=1,COUNTIF($D7:$AD7,"D5")," ")</f>
        <v xml:space="preserve"> </v>
      </c>
      <c r="CB7" s="159" t="str">
        <f t="shared" ref="CB7:CB36" si="48">IF(COUNTIF($D7:$AD7,"A1")&gt;=1,COUNTIF($D7:$AD7,"A1")," ")</f>
        <v xml:space="preserve"> </v>
      </c>
      <c r="CC7" s="159" t="str">
        <f t="shared" ref="CC7:CC36" si="49">IF(COUNTIF($D7:$AD7,"A2")&gt;=1,COUNTIF($D7:$AD7,"A2")," ")</f>
        <v xml:space="preserve"> </v>
      </c>
      <c r="CD7" s="159" t="str">
        <f t="shared" ref="CD7:CD36" si="50">IF(COUNTIF($D7:$AD7,"A3")&gt;=1,COUNTIF($D7:$AD7,"A3")," ")</f>
        <v xml:space="preserve"> </v>
      </c>
      <c r="CE7" s="159" t="str">
        <f t="shared" ref="CE7:CE36" si="51">IF(COUNTIF($D7:$AD7,"A4")&gt;=1,COUNTIF($D7:$AD7,"A4")," ")</f>
        <v xml:space="preserve"> </v>
      </c>
      <c r="CF7" s="159" t="str">
        <f t="shared" ref="CF7:CF36" si="52">IF(COUNTIF($D7:$AD7,"A5")&gt;=1,COUNTIF($D7:$AD7,"A5")," ")</f>
        <v xml:space="preserve"> </v>
      </c>
      <c r="CG7" s="159" t="str">
        <f t="shared" ref="CG7:CG36" si="53">IF(COUNTIF($D7:$AD7,"A6")&gt;=1,COUNTIF($D7:$AD7,"A6")," ")</f>
        <v xml:space="preserve"> </v>
      </c>
      <c r="CH7" s="159" t="str">
        <f t="shared" ref="CH7:CH36" si="54">IF(COUNTIF($D7:$AD7,"Q1")&gt;=1,COUNTIF($D7:$AD7,"Q1")," ")</f>
        <v xml:space="preserve"> </v>
      </c>
      <c r="CI7" s="159" t="str">
        <f t="shared" ref="CI7:CI36" si="55">IF(COUNTIF($D7:$AD7,"Q2")&gt;=1,COUNTIF($D7:$AD7,"Q2")," ")</f>
        <v xml:space="preserve"> </v>
      </c>
      <c r="CJ7" s="159" t="str">
        <f t="shared" ref="CJ7:CJ36" si="56">IF(COUNTIF($D7:$AD7,"TQ1")&gt;=1,COUNTIF($D7:$AD7,"TQ1")," ")</f>
        <v xml:space="preserve"> </v>
      </c>
      <c r="CK7" s="159" t="str">
        <f t="shared" ref="CK7:CK36" si="57">IF(COUNTIF($D7:$AD7,"TQ3")&gt;=1,COUNTIF($D7:$AD7,"TQ3")," ")</f>
        <v xml:space="preserve"> </v>
      </c>
      <c r="CL7" s="159" t="str">
        <f t="shared" ref="CL7:CL36" si="58">IF(COUNTIF($D7:$AD7,"TQ4")&gt;=1,COUNTIF($D7:$AD7,"TQ4")," ")</f>
        <v xml:space="preserve"> </v>
      </c>
      <c r="CM7" s="159" t="str">
        <f t="shared" ref="CM7:CM36" si="59">IF(COUNTIF($D7:$AD7,"TQ5")&gt;=1,COUNTIF($D7:$AD7,"TQ5")," ")</f>
        <v xml:space="preserve"> </v>
      </c>
    </row>
    <row r="8" spans="1:91" s="112" customFormat="1" ht="15.95" customHeight="1" x14ac:dyDescent="0.3">
      <c r="A8" s="584"/>
      <c r="B8" s="113">
        <v>2</v>
      </c>
      <c r="C8" s="113" t="s">
        <v>335</v>
      </c>
      <c r="D8" s="394" t="s">
        <v>50</v>
      </c>
      <c r="E8" s="394" t="s">
        <v>48</v>
      </c>
      <c r="F8" s="394" t="s">
        <v>67</v>
      </c>
      <c r="G8" s="394" t="s">
        <v>68</v>
      </c>
      <c r="H8" s="394" t="s">
        <v>52</v>
      </c>
      <c r="I8" s="394" t="s">
        <v>13</v>
      </c>
      <c r="J8" s="394" t="s">
        <v>53</v>
      </c>
      <c r="K8" s="394" t="s">
        <v>198</v>
      </c>
      <c r="L8" s="394" t="s">
        <v>46</v>
      </c>
      <c r="M8" s="394" t="s">
        <v>90</v>
      </c>
      <c r="N8" s="394" t="s">
        <v>106</v>
      </c>
      <c r="O8" s="394" t="s">
        <v>254</v>
      </c>
      <c r="P8" s="394" t="s">
        <v>74</v>
      </c>
      <c r="Q8" s="394" t="s">
        <v>84</v>
      </c>
      <c r="R8" s="394" t="s">
        <v>92</v>
      </c>
      <c r="S8" s="394" t="s">
        <v>61</v>
      </c>
      <c r="T8" s="394" t="s">
        <v>49</v>
      </c>
      <c r="U8" s="394" t="s">
        <v>63</v>
      </c>
      <c r="V8" s="394" t="s">
        <v>59</v>
      </c>
      <c r="W8" s="394" t="s">
        <v>54</v>
      </c>
      <c r="X8" s="394" t="s">
        <v>94</v>
      </c>
      <c r="Y8" s="394" t="s">
        <v>97</v>
      </c>
      <c r="Z8" s="394" t="s">
        <v>79</v>
      </c>
      <c r="AA8" s="394" t="s">
        <v>75</v>
      </c>
      <c r="AB8" s="394" t="s">
        <v>99</v>
      </c>
      <c r="AC8" s="394" t="s">
        <v>69</v>
      </c>
      <c r="AD8" s="404" t="s">
        <v>234</v>
      </c>
      <c r="AE8" s="281"/>
      <c r="AF8" s="159">
        <f t="shared" si="0"/>
        <v>1</v>
      </c>
      <c r="AG8" s="159">
        <f t="shared" si="1"/>
        <v>1</v>
      </c>
      <c r="AH8" s="159" t="str">
        <f t="shared" si="2"/>
        <v xml:space="preserve"> </v>
      </c>
      <c r="AI8" s="159">
        <f t="shared" si="3"/>
        <v>1</v>
      </c>
      <c r="AJ8" s="159">
        <f t="shared" si="4"/>
        <v>1</v>
      </c>
      <c r="AK8" s="159">
        <f t="shared" si="5"/>
        <v>1</v>
      </c>
      <c r="AL8" s="159" t="str">
        <f t="shared" si="6"/>
        <v xml:space="preserve"> </v>
      </c>
      <c r="AM8" s="159">
        <f t="shared" si="7"/>
        <v>1</v>
      </c>
      <c r="AN8" s="159">
        <f t="shared" si="8"/>
        <v>1</v>
      </c>
      <c r="AO8" s="159">
        <f t="shared" si="9"/>
        <v>1</v>
      </c>
      <c r="AP8" s="159" t="str">
        <f t="shared" si="10"/>
        <v xml:space="preserve"> </v>
      </c>
      <c r="AQ8" s="159" t="str">
        <f t="shared" si="11"/>
        <v xml:space="preserve"> </v>
      </c>
      <c r="AR8" s="159" t="str">
        <f t="shared" si="12"/>
        <v xml:space="preserve"> </v>
      </c>
      <c r="AS8" s="159">
        <f t="shared" si="13"/>
        <v>1</v>
      </c>
      <c r="AT8" s="159" t="str">
        <f t="shared" si="14"/>
        <v xml:space="preserve"> </v>
      </c>
      <c r="AU8" s="159">
        <f t="shared" si="15"/>
        <v>1</v>
      </c>
      <c r="AV8" s="159" t="str">
        <f t="shared" si="16"/>
        <v xml:space="preserve"> </v>
      </c>
      <c r="AW8" s="159">
        <f t="shared" si="17"/>
        <v>1</v>
      </c>
      <c r="AX8" s="159" t="str">
        <f t="shared" si="18"/>
        <v xml:space="preserve"> </v>
      </c>
      <c r="AY8" s="159">
        <f t="shared" si="19"/>
        <v>1</v>
      </c>
      <c r="AZ8" s="159" t="str">
        <f t="shared" si="20"/>
        <v xml:space="preserve"> </v>
      </c>
      <c r="BA8" s="159" t="str">
        <f t="shared" si="21"/>
        <v xml:space="preserve"> </v>
      </c>
      <c r="BB8" s="159">
        <f t="shared" si="22"/>
        <v>1</v>
      </c>
      <c r="BC8" s="159">
        <f t="shared" si="23"/>
        <v>1</v>
      </c>
      <c r="BD8" s="159">
        <f t="shared" si="24"/>
        <v>1</v>
      </c>
      <c r="BE8" s="159" t="str">
        <f t="shared" si="25"/>
        <v xml:space="preserve"> </v>
      </c>
      <c r="BF8" s="159" t="str">
        <f t="shared" si="26"/>
        <v xml:space="preserve"> </v>
      </c>
      <c r="BG8" s="159" t="str">
        <f t="shared" si="27"/>
        <v xml:space="preserve"> </v>
      </c>
      <c r="BH8" s="159">
        <f t="shared" si="28"/>
        <v>1</v>
      </c>
      <c r="BI8" s="159">
        <f t="shared" si="29"/>
        <v>1</v>
      </c>
      <c r="BJ8" s="159" t="str">
        <f t="shared" si="30"/>
        <v xml:space="preserve"> </v>
      </c>
      <c r="BK8" s="159" t="str">
        <f t="shared" si="31"/>
        <v xml:space="preserve"> </v>
      </c>
      <c r="BL8" s="159">
        <f t="shared" si="32"/>
        <v>1</v>
      </c>
      <c r="BM8" s="159" t="str">
        <f t="shared" si="33"/>
        <v xml:space="preserve"> </v>
      </c>
      <c r="BN8" s="159" t="str">
        <f t="shared" si="34"/>
        <v xml:space="preserve"> </v>
      </c>
      <c r="BO8" s="159" t="str">
        <f t="shared" si="35"/>
        <v xml:space="preserve"> </v>
      </c>
      <c r="BP8" s="159" t="str">
        <f t="shared" si="36"/>
        <v xml:space="preserve"> </v>
      </c>
      <c r="BQ8" s="159">
        <f t="shared" si="37"/>
        <v>1</v>
      </c>
      <c r="BR8" s="159">
        <f t="shared" si="38"/>
        <v>1</v>
      </c>
      <c r="BS8" s="159" t="str">
        <f t="shared" si="39"/>
        <v xml:space="preserve"> </v>
      </c>
      <c r="BT8" s="159">
        <f t="shared" si="40"/>
        <v>1</v>
      </c>
      <c r="BU8" s="159" t="str">
        <f t="shared" si="41"/>
        <v xml:space="preserve"> </v>
      </c>
      <c r="BV8" s="159" t="str">
        <f t="shared" si="42"/>
        <v xml:space="preserve"> </v>
      </c>
      <c r="BW8" s="159" t="str">
        <f t="shared" si="43"/>
        <v xml:space="preserve"> </v>
      </c>
      <c r="BX8" s="159">
        <f t="shared" si="44"/>
        <v>1</v>
      </c>
      <c r="BY8" s="159" t="str">
        <f t="shared" si="45"/>
        <v xml:space="preserve"> </v>
      </c>
      <c r="BZ8" s="159">
        <f t="shared" si="46"/>
        <v>1</v>
      </c>
      <c r="CA8" s="159">
        <f t="shared" si="47"/>
        <v>1</v>
      </c>
      <c r="CB8" s="159" t="str">
        <f t="shared" si="48"/>
        <v xml:space="preserve"> </v>
      </c>
      <c r="CC8" s="159" t="str">
        <f t="shared" si="49"/>
        <v xml:space="preserve"> </v>
      </c>
      <c r="CD8" s="159">
        <f t="shared" si="50"/>
        <v>1</v>
      </c>
      <c r="CE8" s="159" t="str">
        <f t="shared" si="51"/>
        <v xml:space="preserve"> </v>
      </c>
      <c r="CF8" s="159">
        <f t="shared" si="52"/>
        <v>1</v>
      </c>
      <c r="CG8" s="159" t="str">
        <f t="shared" si="53"/>
        <v xml:space="preserve"> </v>
      </c>
      <c r="CH8" s="159" t="str">
        <f t="shared" si="54"/>
        <v xml:space="preserve"> </v>
      </c>
      <c r="CI8" s="159" t="str">
        <f t="shared" si="55"/>
        <v xml:space="preserve"> </v>
      </c>
      <c r="CJ8" s="159" t="str">
        <f t="shared" si="56"/>
        <v xml:space="preserve"> </v>
      </c>
      <c r="CK8" s="159" t="str">
        <f t="shared" si="57"/>
        <v xml:space="preserve"> </v>
      </c>
      <c r="CL8" s="159">
        <f t="shared" si="58"/>
        <v>1</v>
      </c>
      <c r="CM8" s="159" t="str">
        <f t="shared" si="59"/>
        <v xml:space="preserve"> </v>
      </c>
    </row>
    <row r="9" spans="1:91" s="112" customFormat="1" ht="15.95" customHeight="1" x14ac:dyDescent="0.3">
      <c r="A9" s="584"/>
      <c r="B9" s="113">
        <v>3</v>
      </c>
      <c r="C9" s="113" t="s">
        <v>385</v>
      </c>
      <c r="D9" s="394" t="s">
        <v>106</v>
      </c>
      <c r="E9" s="394" t="s">
        <v>55</v>
      </c>
      <c r="F9" s="394" t="s">
        <v>67</v>
      </c>
      <c r="G9" s="394" t="s">
        <v>68</v>
      </c>
      <c r="H9" s="394" t="s">
        <v>70</v>
      </c>
      <c r="I9" s="394" t="s">
        <v>13</v>
      </c>
      <c r="J9" s="394" t="s">
        <v>53</v>
      </c>
      <c r="K9" s="394" t="s">
        <v>64</v>
      </c>
      <c r="L9" s="394" t="s">
        <v>46</v>
      </c>
      <c r="M9" s="394" t="s">
        <v>198</v>
      </c>
      <c r="N9" s="394" t="s">
        <v>65</v>
      </c>
      <c r="O9" s="394" t="s">
        <v>52</v>
      </c>
      <c r="P9" s="394" t="s">
        <v>63</v>
      </c>
      <c r="Q9" s="394" t="s">
        <v>84</v>
      </c>
      <c r="R9" s="394" t="s">
        <v>60</v>
      </c>
      <c r="S9" s="394" t="s">
        <v>49</v>
      </c>
      <c r="T9" s="394" t="s">
        <v>254</v>
      </c>
      <c r="U9" s="394" t="s">
        <v>90</v>
      </c>
      <c r="V9" s="394" t="s">
        <v>71</v>
      </c>
      <c r="W9" s="394" t="s">
        <v>54</v>
      </c>
      <c r="X9" s="394" t="s">
        <v>56</v>
      </c>
      <c r="Y9" s="394" t="s">
        <v>51</v>
      </c>
      <c r="Z9" s="394" t="s">
        <v>79</v>
      </c>
      <c r="AA9" s="394" t="s">
        <v>48</v>
      </c>
      <c r="AB9" s="394" t="s">
        <v>99</v>
      </c>
      <c r="AC9" s="394" t="s">
        <v>100</v>
      </c>
      <c r="AD9" s="404" t="s">
        <v>199</v>
      </c>
      <c r="AE9" s="281"/>
      <c r="AF9" s="159">
        <f t="shared" si="0"/>
        <v>1</v>
      </c>
      <c r="AG9" s="159">
        <f t="shared" si="1"/>
        <v>1</v>
      </c>
      <c r="AH9" s="159" t="str">
        <f t="shared" si="2"/>
        <v xml:space="preserve"> </v>
      </c>
      <c r="AI9" s="159">
        <f t="shared" si="3"/>
        <v>1</v>
      </c>
      <c r="AJ9" s="159">
        <f t="shared" si="4"/>
        <v>1</v>
      </c>
      <c r="AK9" s="159" t="str">
        <f t="shared" si="5"/>
        <v xml:space="preserve"> </v>
      </c>
      <c r="AL9" s="159">
        <f t="shared" si="6"/>
        <v>1</v>
      </c>
      <c r="AM9" s="159">
        <f t="shared" si="7"/>
        <v>1</v>
      </c>
      <c r="AN9" s="159">
        <f t="shared" si="8"/>
        <v>1</v>
      </c>
      <c r="AO9" s="159">
        <f t="shared" si="9"/>
        <v>1</v>
      </c>
      <c r="AP9" s="159">
        <f t="shared" si="10"/>
        <v>1</v>
      </c>
      <c r="AQ9" s="159">
        <f t="shared" si="11"/>
        <v>1</v>
      </c>
      <c r="AR9" s="159" t="str">
        <f t="shared" si="12"/>
        <v xml:space="preserve"> </v>
      </c>
      <c r="AS9" s="159">
        <f t="shared" si="13"/>
        <v>1</v>
      </c>
      <c r="AT9" s="159" t="str">
        <f t="shared" si="14"/>
        <v xml:space="preserve"> </v>
      </c>
      <c r="AU9" s="159" t="str">
        <f t="shared" si="15"/>
        <v xml:space="preserve"> </v>
      </c>
      <c r="AV9" s="159">
        <f t="shared" si="16"/>
        <v>1</v>
      </c>
      <c r="AW9" s="159" t="str">
        <f t="shared" si="17"/>
        <v xml:space="preserve"> </v>
      </c>
      <c r="AX9" s="159" t="str">
        <f t="shared" si="18"/>
        <v xml:space="preserve"> </v>
      </c>
      <c r="AY9" s="159">
        <f t="shared" si="19"/>
        <v>1</v>
      </c>
      <c r="AZ9" s="159">
        <f t="shared" si="20"/>
        <v>1</v>
      </c>
      <c r="BA9" s="159">
        <f t="shared" si="21"/>
        <v>1</v>
      </c>
      <c r="BB9" s="159">
        <f t="shared" si="22"/>
        <v>1</v>
      </c>
      <c r="BC9" s="159">
        <f t="shared" si="23"/>
        <v>1</v>
      </c>
      <c r="BD9" s="159" t="str">
        <f t="shared" si="24"/>
        <v xml:space="preserve"> </v>
      </c>
      <c r="BE9" s="159">
        <f t="shared" si="25"/>
        <v>1</v>
      </c>
      <c r="BF9" s="159">
        <f t="shared" si="26"/>
        <v>1</v>
      </c>
      <c r="BG9" s="159" t="str">
        <f t="shared" si="27"/>
        <v xml:space="preserve"> </v>
      </c>
      <c r="BH9" s="159" t="str">
        <f t="shared" si="28"/>
        <v xml:space="preserve"> </v>
      </c>
      <c r="BI9" s="159" t="str">
        <f t="shared" si="29"/>
        <v xml:space="preserve"> </v>
      </c>
      <c r="BJ9" s="159" t="str">
        <f t="shared" si="30"/>
        <v xml:space="preserve"> </v>
      </c>
      <c r="BK9" s="159" t="str">
        <f t="shared" si="31"/>
        <v xml:space="preserve"> </v>
      </c>
      <c r="BL9" s="159">
        <f t="shared" si="32"/>
        <v>1</v>
      </c>
      <c r="BM9" s="159" t="str">
        <f t="shared" si="33"/>
        <v xml:space="preserve"> </v>
      </c>
      <c r="BN9" s="159" t="str">
        <f t="shared" si="34"/>
        <v xml:space="preserve"> </v>
      </c>
      <c r="BO9" s="159" t="str">
        <f t="shared" si="35"/>
        <v xml:space="preserve"> </v>
      </c>
      <c r="BP9" s="159" t="str">
        <f t="shared" si="36"/>
        <v xml:space="preserve"> </v>
      </c>
      <c r="BQ9" s="159">
        <f t="shared" si="37"/>
        <v>1</v>
      </c>
      <c r="BR9" s="159">
        <f t="shared" si="38"/>
        <v>1</v>
      </c>
      <c r="BS9" s="159" t="str">
        <f t="shared" si="39"/>
        <v xml:space="preserve"> </v>
      </c>
      <c r="BT9" s="159">
        <f t="shared" si="40"/>
        <v>1</v>
      </c>
      <c r="BU9" s="159" t="str">
        <f t="shared" si="41"/>
        <v xml:space="preserve"> </v>
      </c>
      <c r="BV9" s="159" t="str">
        <f t="shared" si="42"/>
        <v xml:space="preserve"> </v>
      </c>
      <c r="BW9" s="159" t="str">
        <f t="shared" si="43"/>
        <v xml:space="preserve"> </v>
      </c>
      <c r="BX9" s="159" t="str">
        <f t="shared" si="44"/>
        <v xml:space="preserve"> </v>
      </c>
      <c r="BY9" s="159" t="str">
        <f t="shared" si="45"/>
        <v xml:space="preserve"> </v>
      </c>
      <c r="BZ9" s="159" t="str">
        <f t="shared" si="46"/>
        <v xml:space="preserve"> </v>
      </c>
      <c r="CA9" s="159" t="str">
        <f t="shared" si="47"/>
        <v xml:space="preserve"> </v>
      </c>
      <c r="CB9" s="159" t="str">
        <f t="shared" si="48"/>
        <v xml:space="preserve"> </v>
      </c>
      <c r="CC9" s="159">
        <f t="shared" si="49"/>
        <v>1</v>
      </c>
      <c r="CD9" s="159" t="str">
        <f t="shared" si="50"/>
        <v xml:space="preserve"> </v>
      </c>
      <c r="CE9" s="159" t="str">
        <f t="shared" si="51"/>
        <v xml:space="preserve"> </v>
      </c>
      <c r="CF9" s="159">
        <f t="shared" si="52"/>
        <v>1</v>
      </c>
      <c r="CG9" s="159">
        <f t="shared" si="53"/>
        <v>1</v>
      </c>
      <c r="CH9" s="159" t="str">
        <f t="shared" si="54"/>
        <v xml:space="preserve"> </v>
      </c>
      <c r="CI9" s="159" t="str">
        <f t="shared" si="55"/>
        <v xml:space="preserve"> </v>
      </c>
      <c r="CJ9" s="159" t="str">
        <f t="shared" si="56"/>
        <v xml:space="preserve"> </v>
      </c>
      <c r="CK9" s="159" t="str">
        <f t="shared" si="57"/>
        <v xml:space="preserve"> </v>
      </c>
      <c r="CL9" s="159">
        <f t="shared" si="58"/>
        <v>1</v>
      </c>
      <c r="CM9" s="159" t="str">
        <f t="shared" si="59"/>
        <v xml:space="preserve"> </v>
      </c>
    </row>
    <row r="10" spans="1:91" s="112" customFormat="1" ht="15.95" customHeight="1" x14ac:dyDescent="0.3">
      <c r="A10" s="584"/>
      <c r="B10" s="113">
        <v>4</v>
      </c>
      <c r="C10" s="113" t="s">
        <v>386</v>
      </c>
      <c r="D10" s="394" t="s">
        <v>97</v>
      </c>
      <c r="E10" s="394" t="s">
        <v>70</v>
      </c>
      <c r="F10" s="394" t="s">
        <v>106</v>
      </c>
      <c r="G10" s="394" t="s">
        <v>53</v>
      </c>
      <c r="H10" s="394" t="s">
        <v>51</v>
      </c>
      <c r="I10" s="394" t="s">
        <v>54</v>
      </c>
      <c r="J10" s="394" t="s">
        <v>79</v>
      </c>
      <c r="K10" s="394" t="s">
        <v>52</v>
      </c>
      <c r="L10" s="394" t="s">
        <v>84</v>
      </c>
      <c r="M10" s="394" t="s">
        <v>198</v>
      </c>
      <c r="N10" s="394" t="s">
        <v>65</v>
      </c>
      <c r="O10" s="394" t="s">
        <v>74</v>
      </c>
      <c r="P10" s="394" t="s">
        <v>63</v>
      </c>
      <c r="Q10" s="394" t="s">
        <v>69</v>
      </c>
      <c r="R10" s="394" t="s">
        <v>60</v>
      </c>
      <c r="S10" s="394" t="s">
        <v>92</v>
      </c>
      <c r="T10" s="394" t="s">
        <v>61</v>
      </c>
      <c r="U10" s="394" t="s">
        <v>55</v>
      </c>
      <c r="V10" s="394" t="s">
        <v>50</v>
      </c>
      <c r="W10" s="394" t="s">
        <v>64</v>
      </c>
      <c r="X10" s="394" t="s">
        <v>56</v>
      </c>
      <c r="Y10" s="394" t="s">
        <v>75</v>
      </c>
      <c r="Z10" s="394" t="s">
        <v>90</v>
      </c>
      <c r="AA10" s="394" t="s">
        <v>234</v>
      </c>
      <c r="AB10" s="394" t="s">
        <v>94</v>
      </c>
      <c r="AC10" s="394" t="s">
        <v>59</v>
      </c>
      <c r="AD10" s="404" t="s">
        <v>199</v>
      </c>
      <c r="AE10" s="281"/>
      <c r="AF10" s="159" t="str">
        <f t="shared" si="0"/>
        <v xml:space="preserve"> </v>
      </c>
      <c r="AG10" s="159" t="str">
        <f t="shared" si="1"/>
        <v xml:space="preserve"> </v>
      </c>
      <c r="AH10" s="159" t="str">
        <f t="shared" si="2"/>
        <v xml:space="preserve"> </v>
      </c>
      <c r="AI10" s="159" t="str">
        <f t="shared" si="3"/>
        <v xml:space="preserve"> </v>
      </c>
      <c r="AJ10" s="159" t="str">
        <f t="shared" si="4"/>
        <v xml:space="preserve"> </v>
      </c>
      <c r="AK10" s="159">
        <f t="shared" si="5"/>
        <v>1</v>
      </c>
      <c r="AL10" s="159">
        <f t="shared" si="6"/>
        <v>1</v>
      </c>
      <c r="AM10" s="159">
        <f t="shared" si="7"/>
        <v>1</v>
      </c>
      <c r="AN10" s="159">
        <f t="shared" si="8"/>
        <v>1</v>
      </c>
      <c r="AO10" s="159">
        <f t="shared" si="9"/>
        <v>1</v>
      </c>
      <c r="AP10" s="159">
        <f t="shared" si="10"/>
        <v>1</v>
      </c>
      <c r="AQ10" s="159">
        <f t="shared" si="11"/>
        <v>1</v>
      </c>
      <c r="AR10" s="159" t="str">
        <f t="shared" si="12"/>
        <v xml:space="preserve"> </v>
      </c>
      <c r="AS10" s="159" t="str">
        <f t="shared" si="13"/>
        <v xml:space="preserve"> </v>
      </c>
      <c r="AT10" s="159" t="str">
        <f t="shared" si="14"/>
        <v xml:space="preserve"> </v>
      </c>
      <c r="AU10" s="159">
        <f t="shared" si="15"/>
        <v>1</v>
      </c>
      <c r="AV10" s="159">
        <f t="shared" si="16"/>
        <v>1</v>
      </c>
      <c r="AW10" s="159">
        <f t="shared" si="17"/>
        <v>1</v>
      </c>
      <c r="AX10" s="159" t="str">
        <f t="shared" si="18"/>
        <v xml:space="preserve"> </v>
      </c>
      <c r="AY10" s="159">
        <f t="shared" si="19"/>
        <v>1</v>
      </c>
      <c r="AZ10" s="159">
        <f t="shared" si="20"/>
        <v>1</v>
      </c>
      <c r="BA10" s="159">
        <f t="shared" si="21"/>
        <v>1</v>
      </c>
      <c r="BB10" s="159" t="str">
        <f t="shared" si="22"/>
        <v xml:space="preserve"> </v>
      </c>
      <c r="BC10" s="159" t="str">
        <f t="shared" si="23"/>
        <v xml:space="preserve"> </v>
      </c>
      <c r="BD10" s="159">
        <f t="shared" si="24"/>
        <v>1</v>
      </c>
      <c r="BE10" s="159">
        <f t="shared" si="25"/>
        <v>1</v>
      </c>
      <c r="BF10" s="159" t="str">
        <f t="shared" si="26"/>
        <v xml:space="preserve"> </v>
      </c>
      <c r="BG10" s="159" t="str">
        <f t="shared" si="27"/>
        <v xml:space="preserve"> </v>
      </c>
      <c r="BH10" s="159">
        <f t="shared" si="28"/>
        <v>1</v>
      </c>
      <c r="BI10" s="159">
        <f t="shared" si="29"/>
        <v>1</v>
      </c>
      <c r="BJ10" s="159" t="str">
        <f t="shared" si="30"/>
        <v xml:space="preserve"> </v>
      </c>
      <c r="BK10" s="159" t="str">
        <f t="shared" si="31"/>
        <v xml:space="preserve"> </v>
      </c>
      <c r="BL10" s="159">
        <f t="shared" si="32"/>
        <v>1</v>
      </c>
      <c r="BM10" s="159" t="str">
        <f t="shared" si="33"/>
        <v xml:space="preserve"> </v>
      </c>
      <c r="BN10" s="159" t="str">
        <f t="shared" si="34"/>
        <v xml:space="preserve"> </v>
      </c>
      <c r="BO10" s="159" t="str">
        <f t="shared" si="35"/>
        <v xml:space="preserve"> </v>
      </c>
      <c r="BP10" s="159" t="str">
        <f t="shared" si="36"/>
        <v xml:space="preserve"> </v>
      </c>
      <c r="BQ10" s="159">
        <f t="shared" si="37"/>
        <v>1</v>
      </c>
      <c r="BR10" s="159">
        <f t="shared" si="38"/>
        <v>1</v>
      </c>
      <c r="BS10" s="159" t="str">
        <f t="shared" si="39"/>
        <v xml:space="preserve"> </v>
      </c>
      <c r="BT10" s="159">
        <f t="shared" si="40"/>
        <v>1</v>
      </c>
      <c r="BU10" s="159" t="str">
        <f t="shared" si="41"/>
        <v xml:space="preserve"> </v>
      </c>
      <c r="BV10" s="159" t="str">
        <f t="shared" si="42"/>
        <v xml:space="preserve"> </v>
      </c>
      <c r="BW10" s="159" t="str">
        <f t="shared" si="43"/>
        <v xml:space="preserve"> </v>
      </c>
      <c r="BX10" s="159">
        <f t="shared" si="44"/>
        <v>1</v>
      </c>
      <c r="BY10" s="159" t="str">
        <f t="shared" si="45"/>
        <v xml:space="preserve"> </v>
      </c>
      <c r="BZ10" s="159">
        <f t="shared" si="46"/>
        <v>1</v>
      </c>
      <c r="CA10" s="159">
        <f t="shared" si="47"/>
        <v>1</v>
      </c>
      <c r="CB10" s="159" t="str">
        <f t="shared" si="48"/>
        <v xml:space="preserve"> </v>
      </c>
      <c r="CC10" s="159">
        <f t="shared" si="49"/>
        <v>1</v>
      </c>
      <c r="CD10" s="159">
        <f t="shared" si="50"/>
        <v>1</v>
      </c>
      <c r="CE10" s="159" t="str">
        <f t="shared" si="51"/>
        <v xml:space="preserve"> </v>
      </c>
      <c r="CF10" s="159" t="str">
        <f t="shared" si="52"/>
        <v xml:space="preserve"> </v>
      </c>
      <c r="CG10" s="159" t="str">
        <f t="shared" si="53"/>
        <v xml:space="preserve"> </v>
      </c>
      <c r="CH10" s="159" t="str">
        <f t="shared" si="54"/>
        <v xml:space="preserve"> </v>
      </c>
      <c r="CI10" s="159" t="str">
        <f t="shared" si="55"/>
        <v xml:space="preserve"> </v>
      </c>
      <c r="CJ10" s="159" t="str">
        <f t="shared" si="56"/>
        <v xml:space="preserve"> </v>
      </c>
      <c r="CK10" s="159" t="str">
        <f t="shared" si="57"/>
        <v xml:space="preserve"> </v>
      </c>
      <c r="CL10" s="159">
        <f t="shared" si="58"/>
        <v>1</v>
      </c>
      <c r="CM10" s="159" t="str">
        <f t="shared" si="59"/>
        <v xml:space="preserve"> </v>
      </c>
    </row>
    <row r="11" spans="1:91" s="112" customFormat="1" ht="15.95" customHeight="1" x14ac:dyDescent="0.3">
      <c r="A11" s="585"/>
      <c r="B11" s="114">
        <v>5</v>
      </c>
      <c r="C11" s="114" t="s">
        <v>387</v>
      </c>
      <c r="D11" s="395" t="s">
        <v>97</v>
      </c>
      <c r="E11" s="395" t="s">
        <v>59</v>
      </c>
      <c r="F11" s="395" t="s">
        <v>13</v>
      </c>
      <c r="G11" s="395" t="s">
        <v>53</v>
      </c>
      <c r="H11" s="395" t="s">
        <v>51</v>
      </c>
      <c r="I11" s="395" t="s">
        <v>199</v>
      </c>
      <c r="J11" s="395" t="s">
        <v>79</v>
      </c>
      <c r="K11" s="395" t="s">
        <v>52</v>
      </c>
      <c r="L11" s="395" t="s">
        <v>84</v>
      </c>
      <c r="M11" s="395" t="s">
        <v>46</v>
      </c>
      <c r="N11" s="395" t="s">
        <v>99</v>
      </c>
      <c r="O11" s="395" t="s">
        <v>74</v>
      </c>
      <c r="P11" s="395" t="s">
        <v>54</v>
      </c>
      <c r="Q11" s="395" t="s">
        <v>69</v>
      </c>
      <c r="R11" s="395" t="s">
        <v>56</v>
      </c>
      <c r="S11" s="395" t="s">
        <v>92</v>
      </c>
      <c r="T11" s="395" t="s">
        <v>61</v>
      </c>
      <c r="U11" s="395" t="s">
        <v>63</v>
      </c>
      <c r="V11" s="395" t="s">
        <v>50</v>
      </c>
      <c r="W11" s="395" t="s">
        <v>64</v>
      </c>
      <c r="X11" s="395" t="s">
        <v>254</v>
      </c>
      <c r="Y11" s="395" t="s">
        <v>65</v>
      </c>
      <c r="Z11" s="395" t="s">
        <v>67</v>
      </c>
      <c r="AA11" s="395" t="s">
        <v>60</v>
      </c>
      <c r="AB11" s="395" t="s">
        <v>55</v>
      </c>
      <c r="AC11" s="395" t="s">
        <v>94</v>
      </c>
      <c r="AD11" s="405" t="s">
        <v>70</v>
      </c>
      <c r="AE11" s="282"/>
      <c r="AF11" s="159">
        <f t="shared" si="0"/>
        <v>1</v>
      </c>
      <c r="AG11" s="159">
        <f t="shared" si="1"/>
        <v>1</v>
      </c>
      <c r="AH11" s="159" t="str">
        <f t="shared" si="2"/>
        <v xml:space="preserve"> </v>
      </c>
      <c r="AI11" s="159" t="str">
        <f t="shared" si="3"/>
        <v xml:space="preserve"> </v>
      </c>
      <c r="AJ11" s="159" t="str">
        <f t="shared" si="4"/>
        <v xml:space="preserve"> </v>
      </c>
      <c r="AK11" s="159">
        <f t="shared" si="5"/>
        <v>1</v>
      </c>
      <c r="AL11" s="159">
        <f t="shared" si="6"/>
        <v>1</v>
      </c>
      <c r="AM11" s="159">
        <f t="shared" si="7"/>
        <v>1</v>
      </c>
      <c r="AN11" s="159">
        <f t="shared" si="8"/>
        <v>1</v>
      </c>
      <c r="AO11" s="159">
        <f t="shared" si="9"/>
        <v>1</v>
      </c>
      <c r="AP11" s="159">
        <f t="shared" si="10"/>
        <v>1</v>
      </c>
      <c r="AQ11" s="159">
        <f t="shared" si="11"/>
        <v>1</v>
      </c>
      <c r="AR11" s="159" t="str">
        <f t="shared" si="12"/>
        <v xml:space="preserve"> </v>
      </c>
      <c r="AS11" s="159">
        <f t="shared" si="13"/>
        <v>1</v>
      </c>
      <c r="AT11" s="159" t="str">
        <f t="shared" si="14"/>
        <v xml:space="preserve"> </v>
      </c>
      <c r="AU11" s="159">
        <f t="shared" si="15"/>
        <v>1</v>
      </c>
      <c r="AV11" s="159">
        <f t="shared" si="16"/>
        <v>1</v>
      </c>
      <c r="AW11" s="159">
        <f t="shared" si="17"/>
        <v>1</v>
      </c>
      <c r="AX11" s="159" t="str">
        <f t="shared" si="18"/>
        <v xml:space="preserve"> </v>
      </c>
      <c r="AY11" s="159">
        <f t="shared" si="19"/>
        <v>1</v>
      </c>
      <c r="AZ11" s="159">
        <f t="shared" si="20"/>
        <v>1</v>
      </c>
      <c r="BA11" s="159">
        <f t="shared" si="21"/>
        <v>1</v>
      </c>
      <c r="BB11" s="159">
        <f t="shared" si="22"/>
        <v>1</v>
      </c>
      <c r="BC11" s="159" t="str">
        <f t="shared" si="23"/>
        <v xml:space="preserve"> </v>
      </c>
      <c r="BD11" s="159">
        <f t="shared" si="24"/>
        <v>1</v>
      </c>
      <c r="BE11" s="159">
        <f t="shared" si="25"/>
        <v>1</v>
      </c>
      <c r="BF11" s="159" t="str">
        <f t="shared" si="26"/>
        <v xml:space="preserve"> </v>
      </c>
      <c r="BG11" s="159" t="str">
        <f t="shared" si="27"/>
        <v xml:space="preserve"> </v>
      </c>
      <c r="BH11" s="159">
        <f t="shared" si="28"/>
        <v>1</v>
      </c>
      <c r="BI11" s="159" t="str">
        <f t="shared" si="29"/>
        <v xml:space="preserve"> </v>
      </c>
      <c r="BJ11" s="159" t="str">
        <f t="shared" si="30"/>
        <v xml:space="preserve"> </v>
      </c>
      <c r="BK11" s="159" t="str">
        <f t="shared" si="31"/>
        <v xml:space="preserve"> </v>
      </c>
      <c r="BL11" s="159">
        <f t="shared" si="32"/>
        <v>1</v>
      </c>
      <c r="BM11" s="159" t="str">
        <f t="shared" si="33"/>
        <v xml:space="preserve"> </v>
      </c>
      <c r="BN11" s="159" t="str">
        <f t="shared" si="34"/>
        <v xml:space="preserve"> </v>
      </c>
      <c r="BO11" s="159" t="str">
        <f t="shared" si="35"/>
        <v xml:space="preserve"> </v>
      </c>
      <c r="BP11" s="159" t="str">
        <f t="shared" si="36"/>
        <v xml:space="preserve"> </v>
      </c>
      <c r="BQ11" s="159" t="str">
        <f t="shared" si="37"/>
        <v xml:space="preserve"> </v>
      </c>
      <c r="BR11" s="159">
        <f t="shared" si="38"/>
        <v>1</v>
      </c>
      <c r="BS11" s="159" t="str">
        <f t="shared" si="39"/>
        <v xml:space="preserve"> </v>
      </c>
      <c r="BT11" s="159" t="str">
        <f t="shared" si="40"/>
        <v xml:space="preserve"> </v>
      </c>
      <c r="BU11" s="159" t="str">
        <f t="shared" si="41"/>
        <v xml:space="preserve"> </v>
      </c>
      <c r="BV11" s="159" t="str">
        <f t="shared" si="42"/>
        <v xml:space="preserve"> </v>
      </c>
      <c r="BW11" s="159" t="str">
        <f t="shared" si="43"/>
        <v xml:space="preserve"> </v>
      </c>
      <c r="BX11" s="159">
        <f t="shared" si="44"/>
        <v>1</v>
      </c>
      <c r="BY11" s="159" t="str">
        <f t="shared" si="45"/>
        <v xml:space="preserve"> </v>
      </c>
      <c r="BZ11" s="159">
        <f t="shared" si="46"/>
        <v>1</v>
      </c>
      <c r="CA11" s="159" t="str">
        <f t="shared" si="47"/>
        <v xml:space="preserve"> </v>
      </c>
      <c r="CB11" s="159" t="str">
        <f t="shared" si="48"/>
        <v xml:space="preserve"> </v>
      </c>
      <c r="CC11" s="159">
        <f t="shared" si="49"/>
        <v>1</v>
      </c>
      <c r="CD11" s="159">
        <f t="shared" si="50"/>
        <v>1</v>
      </c>
      <c r="CE11" s="159" t="str">
        <f t="shared" si="51"/>
        <v xml:space="preserve"> </v>
      </c>
      <c r="CF11" s="159">
        <f t="shared" si="52"/>
        <v>1</v>
      </c>
      <c r="CG11" s="159" t="str">
        <f t="shared" si="53"/>
        <v xml:space="preserve"> </v>
      </c>
      <c r="CH11" s="159" t="str">
        <f t="shared" si="54"/>
        <v xml:space="preserve"> </v>
      </c>
      <c r="CI11" s="159" t="str">
        <f t="shared" si="55"/>
        <v xml:space="preserve"> </v>
      </c>
      <c r="CJ11" s="159" t="str">
        <f t="shared" si="56"/>
        <v xml:space="preserve"> </v>
      </c>
      <c r="CK11" s="159" t="str">
        <f t="shared" si="57"/>
        <v xml:space="preserve"> </v>
      </c>
      <c r="CL11" s="159" t="str">
        <f t="shared" si="58"/>
        <v xml:space="preserve"> </v>
      </c>
      <c r="CM11" s="159" t="str">
        <f t="shared" si="59"/>
        <v xml:space="preserve"> </v>
      </c>
    </row>
    <row r="12" spans="1:91" s="116" customFormat="1" ht="15.95" customHeight="1" x14ac:dyDescent="0.3">
      <c r="A12" s="586">
        <v>3</v>
      </c>
      <c r="B12" s="115">
        <v>1</v>
      </c>
      <c r="C12" s="115" t="s">
        <v>330</v>
      </c>
      <c r="D12" s="396" t="s">
        <v>67</v>
      </c>
      <c r="E12" s="396" t="s">
        <v>84</v>
      </c>
      <c r="F12" s="396" t="s">
        <v>199</v>
      </c>
      <c r="G12" s="396" t="s">
        <v>97</v>
      </c>
      <c r="H12" s="396" t="s">
        <v>51</v>
      </c>
      <c r="I12" s="396" t="s">
        <v>79</v>
      </c>
      <c r="J12" s="396" t="s">
        <v>58</v>
      </c>
      <c r="K12" s="396" t="s">
        <v>100</v>
      </c>
      <c r="L12" s="396" t="s">
        <v>104</v>
      </c>
      <c r="M12" s="396" t="s">
        <v>90</v>
      </c>
      <c r="N12" s="396" t="s">
        <v>106</v>
      </c>
      <c r="O12" s="396" t="s">
        <v>68</v>
      </c>
      <c r="P12" s="396" t="s">
        <v>95</v>
      </c>
      <c r="Q12" s="396" t="s">
        <v>57</v>
      </c>
      <c r="R12" s="396" t="s">
        <v>254</v>
      </c>
      <c r="S12" s="396" t="s">
        <v>78</v>
      </c>
      <c r="T12" s="396" t="s">
        <v>49</v>
      </c>
      <c r="U12" s="396" t="s">
        <v>105</v>
      </c>
      <c r="V12" s="396" t="s">
        <v>88</v>
      </c>
      <c r="W12" s="396" t="s">
        <v>69</v>
      </c>
      <c r="X12" s="396" t="s">
        <v>87</v>
      </c>
      <c r="Y12" s="396" t="s">
        <v>82</v>
      </c>
      <c r="Z12" s="396" t="s">
        <v>47</v>
      </c>
      <c r="AA12" s="396" t="s">
        <v>99</v>
      </c>
      <c r="AB12" s="396" t="s">
        <v>55</v>
      </c>
      <c r="AC12" s="396" t="s">
        <v>73</v>
      </c>
      <c r="AD12" s="406" t="s">
        <v>62</v>
      </c>
      <c r="AE12" s="283"/>
      <c r="AF12" s="160" t="str">
        <f t="shared" si="0"/>
        <v xml:space="preserve"> </v>
      </c>
      <c r="AG12" s="160" t="str">
        <f t="shared" si="1"/>
        <v xml:space="preserve"> </v>
      </c>
      <c r="AH12" s="160">
        <f t="shared" si="2"/>
        <v>1</v>
      </c>
      <c r="AI12" s="160" t="str">
        <f t="shared" si="3"/>
        <v xml:space="preserve"> </v>
      </c>
      <c r="AJ12" s="160">
        <f t="shared" si="4"/>
        <v>1</v>
      </c>
      <c r="AK12" s="160" t="str">
        <f t="shared" si="5"/>
        <v xml:space="preserve"> </v>
      </c>
      <c r="AL12" s="160">
        <f t="shared" si="6"/>
        <v>1</v>
      </c>
      <c r="AM12" s="160" t="str">
        <f t="shared" si="7"/>
        <v xml:space="preserve"> </v>
      </c>
      <c r="AN12" s="160" t="str">
        <f t="shared" si="8"/>
        <v xml:space="preserve"> </v>
      </c>
      <c r="AO12" s="160" t="str">
        <f t="shared" si="9"/>
        <v xml:space="preserve"> </v>
      </c>
      <c r="AP12" s="160">
        <f t="shared" si="10"/>
        <v>1</v>
      </c>
      <c r="AQ12" s="160" t="str">
        <f t="shared" si="11"/>
        <v xml:space="preserve"> </v>
      </c>
      <c r="AR12" s="160">
        <f t="shared" si="12"/>
        <v>1</v>
      </c>
      <c r="AS12" s="160">
        <f t="shared" si="13"/>
        <v>1</v>
      </c>
      <c r="AT12" s="160">
        <f t="shared" si="14"/>
        <v>1</v>
      </c>
      <c r="AU12" s="160" t="str">
        <f t="shared" si="15"/>
        <v xml:space="preserve"> </v>
      </c>
      <c r="AV12" s="160" t="str">
        <f t="shared" si="16"/>
        <v xml:space="preserve"> </v>
      </c>
      <c r="AW12" s="160" t="str">
        <f t="shared" si="17"/>
        <v xml:space="preserve"> </v>
      </c>
      <c r="AX12" s="160">
        <f t="shared" si="18"/>
        <v>1</v>
      </c>
      <c r="AY12" s="160" t="str">
        <f t="shared" si="19"/>
        <v xml:space="preserve"> </v>
      </c>
      <c r="AZ12" s="160" t="str">
        <f t="shared" si="20"/>
        <v xml:space="preserve"> </v>
      </c>
      <c r="BA12" s="160" t="str">
        <f t="shared" si="21"/>
        <v xml:space="preserve"> </v>
      </c>
      <c r="BB12" s="160">
        <f t="shared" si="22"/>
        <v>1</v>
      </c>
      <c r="BC12" s="160">
        <f t="shared" si="23"/>
        <v>1</v>
      </c>
      <c r="BD12" s="160">
        <f t="shared" si="24"/>
        <v>1</v>
      </c>
      <c r="BE12" s="160" t="str">
        <f t="shared" si="25"/>
        <v xml:space="preserve"> </v>
      </c>
      <c r="BF12" s="160" t="str">
        <f t="shared" si="26"/>
        <v xml:space="preserve"> </v>
      </c>
      <c r="BG12" s="160">
        <f t="shared" si="27"/>
        <v>1</v>
      </c>
      <c r="BH12" s="160" t="str">
        <f t="shared" si="28"/>
        <v xml:space="preserve"> </v>
      </c>
      <c r="BI12" s="160" t="str">
        <f t="shared" si="29"/>
        <v xml:space="preserve"> </v>
      </c>
      <c r="BJ12" s="160" t="str">
        <f t="shared" si="30"/>
        <v xml:space="preserve"> </v>
      </c>
      <c r="BK12" s="160">
        <f t="shared" si="31"/>
        <v>1</v>
      </c>
      <c r="BL12" s="160">
        <f t="shared" si="32"/>
        <v>1</v>
      </c>
      <c r="BM12" s="160" t="str">
        <f t="shared" si="33"/>
        <v xml:space="preserve"> </v>
      </c>
      <c r="BN12" s="160" t="str">
        <f t="shared" si="34"/>
        <v xml:space="preserve"> </v>
      </c>
      <c r="BO12" s="160">
        <f t="shared" si="35"/>
        <v>1</v>
      </c>
      <c r="BP12" s="160" t="str">
        <f t="shared" si="36"/>
        <v xml:space="preserve"> </v>
      </c>
      <c r="BQ12" s="160" t="str">
        <f t="shared" si="37"/>
        <v xml:space="preserve"> </v>
      </c>
      <c r="BR12" s="160">
        <f t="shared" si="38"/>
        <v>1</v>
      </c>
      <c r="BS12" s="160" t="str">
        <f t="shared" si="39"/>
        <v xml:space="preserve"> </v>
      </c>
      <c r="BT12" s="160">
        <f t="shared" si="40"/>
        <v>1</v>
      </c>
      <c r="BU12" s="160" t="str">
        <f t="shared" si="41"/>
        <v xml:space="preserve"> </v>
      </c>
      <c r="BV12" s="160">
        <f t="shared" si="42"/>
        <v>1</v>
      </c>
      <c r="BW12" s="160">
        <f t="shared" si="43"/>
        <v>1</v>
      </c>
      <c r="BX12" s="160" t="str">
        <f t="shared" si="44"/>
        <v xml:space="preserve"> </v>
      </c>
      <c r="BY12" s="160" t="str">
        <f t="shared" si="45"/>
        <v xml:space="preserve"> </v>
      </c>
      <c r="BZ12" s="160" t="str">
        <f t="shared" si="46"/>
        <v xml:space="preserve"> </v>
      </c>
      <c r="CA12" s="160" t="str">
        <f t="shared" si="47"/>
        <v xml:space="preserve"> </v>
      </c>
      <c r="CB12" s="160">
        <f t="shared" si="48"/>
        <v>1</v>
      </c>
      <c r="CC12" s="160">
        <f t="shared" si="49"/>
        <v>1</v>
      </c>
      <c r="CD12" s="160">
        <f t="shared" si="50"/>
        <v>1</v>
      </c>
      <c r="CE12" s="160" t="str">
        <f t="shared" si="51"/>
        <v xml:space="preserve"> </v>
      </c>
      <c r="CF12" s="160">
        <f t="shared" si="52"/>
        <v>1</v>
      </c>
      <c r="CG12" s="160">
        <f t="shared" si="53"/>
        <v>1</v>
      </c>
      <c r="CH12" s="160" t="str">
        <f t="shared" si="54"/>
        <v xml:space="preserve"> </v>
      </c>
      <c r="CI12" s="160" t="str">
        <f t="shared" si="55"/>
        <v xml:space="preserve"> </v>
      </c>
      <c r="CJ12" s="160">
        <f t="shared" si="56"/>
        <v>1</v>
      </c>
      <c r="CK12" s="160">
        <f t="shared" si="57"/>
        <v>1</v>
      </c>
      <c r="CL12" s="160">
        <f t="shared" si="58"/>
        <v>1</v>
      </c>
      <c r="CM12" s="160" t="str">
        <f t="shared" si="59"/>
        <v xml:space="preserve"> </v>
      </c>
    </row>
    <row r="13" spans="1:91" s="116" customFormat="1" ht="15.95" customHeight="1" x14ac:dyDescent="0.3">
      <c r="A13" s="587"/>
      <c r="B13" s="117">
        <v>2</v>
      </c>
      <c r="C13" s="117" t="s">
        <v>335</v>
      </c>
      <c r="D13" s="397" t="s">
        <v>67</v>
      </c>
      <c r="E13" s="397" t="s">
        <v>106</v>
      </c>
      <c r="F13" s="397" t="s">
        <v>199</v>
      </c>
      <c r="G13" s="397" t="s">
        <v>97</v>
      </c>
      <c r="H13" s="397" t="s">
        <v>88</v>
      </c>
      <c r="I13" s="397" t="s">
        <v>85</v>
      </c>
      <c r="J13" s="397" t="s">
        <v>98</v>
      </c>
      <c r="K13" s="397" t="s">
        <v>93</v>
      </c>
      <c r="L13" s="397" t="s">
        <v>57</v>
      </c>
      <c r="M13" s="397" t="s">
        <v>104</v>
      </c>
      <c r="N13" s="397" t="s">
        <v>254</v>
      </c>
      <c r="O13" s="397" t="s">
        <v>95</v>
      </c>
      <c r="P13" s="397" t="s">
        <v>82</v>
      </c>
      <c r="Q13" s="397" t="s">
        <v>87</v>
      </c>
      <c r="R13" s="397" t="s">
        <v>84</v>
      </c>
      <c r="S13" s="397" t="s">
        <v>105</v>
      </c>
      <c r="T13" s="397" t="s">
        <v>49</v>
      </c>
      <c r="U13" s="397" t="s">
        <v>63</v>
      </c>
      <c r="V13" s="397" t="s">
        <v>100</v>
      </c>
      <c r="W13" s="397" t="s">
        <v>79</v>
      </c>
      <c r="X13" s="397" t="s">
        <v>56</v>
      </c>
      <c r="Y13" s="397" t="s">
        <v>51</v>
      </c>
      <c r="Z13" s="397" t="s">
        <v>47</v>
      </c>
      <c r="AA13" s="397" t="s">
        <v>99</v>
      </c>
      <c r="AB13" s="397" t="s">
        <v>55</v>
      </c>
      <c r="AC13" s="397" t="s">
        <v>90</v>
      </c>
      <c r="AD13" s="400" t="s">
        <v>73</v>
      </c>
      <c r="AE13" s="284"/>
      <c r="AF13" s="160" t="str">
        <f t="shared" si="0"/>
        <v xml:space="preserve"> </v>
      </c>
      <c r="AG13" s="160" t="str">
        <f t="shared" si="1"/>
        <v xml:space="preserve"> </v>
      </c>
      <c r="AH13" s="160">
        <f t="shared" si="2"/>
        <v>1</v>
      </c>
      <c r="AI13" s="160" t="str">
        <f t="shared" si="3"/>
        <v xml:space="preserve"> </v>
      </c>
      <c r="AJ13" s="160">
        <f t="shared" si="4"/>
        <v>1</v>
      </c>
      <c r="AK13" s="160" t="str">
        <f t="shared" si="5"/>
        <v xml:space="preserve"> </v>
      </c>
      <c r="AL13" s="160">
        <f t="shared" si="6"/>
        <v>1</v>
      </c>
      <c r="AM13" s="160" t="str">
        <f t="shared" si="7"/>
        <v xml:space="preserve"> </v>
      </c>
      <c r="AN13" s="160" t="str">
        <f t="shared" si="8"/>
        <v xml:space="preserve"> </v>
      </c>
      <c r="AO13" s="160" t="str">
        <f t="shared" si="9"/>
        <v xml:space="preserve"> </v>
      </c>
      <c r="AP13" s="160">
        <f t="shared" si="10"/>
        <v>1</v>
      </c>
      <c r="AQ13" s="160">
        <f t="shared" si="11"/>
        <v>1</v>
      </c>
      <c r="AR13" s="160">
        <f t="shared" si="12"/>
        <v>1</v>
      </c>
      <c r="AS13" s="160">
        <f t="shared" si="13"/>
        <v>1</v>
      </c>
      <c r="AT13" s="160" t="str">
        <f t="shared" si="14"/>
        <v xml:space="preserve"> </v>
      </c>
      <c r="AU13" s="160" t="str">
        <f t="shared" si="15"/>
        <v xml:space="preserve"> </v>
      </c>
      <c r="AV13" s="160" t="str">
        <f t="shared" si="16"/>
        <v xml:space="preserve"> </v>
      </c>
      <c r="AW13" s="160" t="str">
        <f t="shared" si="17"/>
        <v xml:space="preserve"> </v>
      </c>
      <c r="AX13" s="160" t="str">
        <f t="shared" si="18"/>
        <v xml:space="preserve"> </v>
      </c>
      <c r="AY13" s="160">
        <f t="shared" si="19"/>
        <v>1</v>
      </c>
      <c r="AZ13" s="160" t="str">
        <f t="shared" si="20"/>
        <v xml:space="preserve"> </v>
      </c>
      <c r="BA13" s="160" t="str">
        <f t="shared" si="21"/>
        <v xml:space="preserve"> </v>
      </c>
      <c r="BB13" s="160">
        <f t="shared" si="22"/>
        <v>1</v>
      </c>
      <c r="BC13" s="160" t="str">
        <f t="shared" si="23"/>
        <v xml:space="preserve"> </v>
      </c>
      <c r="BD13" s="160" t="str">
        <f t="shared" si="24"/>
        <v xml:space="preserve"> </v>
      </c>
      <c r="BE13" s="160" t="str">
        <f t="shared" si="25"/>
        <v xml:space="preserve"> </v>
      </c>
      <c r="BF13" s="160" t="str">
        <f t="shared" si="26"/>
        <v xml:space="preserve"> </v>
      </c>
      <c r="BG13" s="160">
        <f t="shared" si="27"/>
        <v>1</v>
      </c>
      <c r="BH13" s="160" t="str">
        <f t="shared" si="28"/>
        <v xml:space="preserve"> </v>
      </c>
      <c r="BI13" s="160" t="str">
        <f t="shared" si="29"/>
        <v xml:space="preserve"> </v>
      </c>
      <c r="BJ13" s="160" t="str">
        <f t="shared" si="30"/>
        <v xml:space="preserve"> </v>
      </c>
      <c r="BK13" s="160" t="str">
        <f t="shared" si="31"/>
        <v xml:space="preserve"> </v>
      </c>
      <c r="BL13" s="160">
        <f t="shared" si="32"/>
        <v>1</v>
      </c>
      <c r="BM13" s="160" t="str">
        <f t="shared" si="33"/>
        <v xml:space="preserve"> </v>
      </c>
      <c r="BN13" s="160" t="str">
        <f t="shared" si="34"/>
        <v xml:space="preserve"> </v>
      </c>
      <c r="BO13" s="160">
        <f t="shared" si="35"/>
        <v>1</v>
      </c>
      <c r="BP13" s="160" t="str">
        <f t="shared" si="36"/>
        <v xml:space="preserve"> </v>
      </c>
      <c r="BQ13" s="160" t="str">
        <f t="shared" si="37"/>
        <v xml:space="preserve"> </v>
      </c>
      <c r="BR13" s="160">
        <f t="shared" si="38"/>
        <v>1</v>
      </c>
      <c r="BS13" s="160" t="str">
        <f t="shared" si="39"/>
        <v xml:space="preserve"> </v>
      </c>
      <c r="BT13" s="160">
        <f t="shared" si="40"/>
        <v>1</v>
      </c>
      <c r="BU13" s="160">
        <f t="shared" si="41"/>
        <v>1</v>
      </c>
      <c r="BV13" s="160">
        <f t="shared" si="42"/>
        <v>1</v>
      </c>
      <c r="BW13" s="160">
        <f t="shared" si="43"/>
        <v>1</v>
      </c>
      <c r="BX13" s="160" t="str">
        <f t="shared" si="44"/>
        <v xml:space="preserve"> </v>
      </c>
      <c r="BY13" s="160">
        <f t="shared" si="45"/>
        <v>1</v>
      </c>
      <c r="BZ13" s="160" t="str">
        <f t="shared" si="46"/>
        <v xml:space="preserve"> </v>
      </c>
      <c r="CA13" s="160" t="str">
        <f t="shared" si="47"/>
        <v xml:space="preserve"> </v>
      </c>
      <c r="CB13" s="160">
        <f t="shared" si="48"/>
        <v>1</v>
      </c>
      <c r="CC13" s="160">
        <f t="shared" si="49"/>
        <v>1</v>
      </c>
      <c r="CD13" s="160">
        <f t="shared" si="50"/>
        <v>1</v>
      </c>
      <c r="CE13" s="160">
        <f t="shared" si="51"/>
        <v>1</v>
      </c>
      <c r="CF13" s="160">
        <f t="shared" si="52"/>
        <v>1</v>
      </c>
      <c r="CG13" s="160">
        <f t="shared" si="53"/>
        <v>1</v>
      </c>
      <c r="CH13" s="160" t="str">
        <f t="shared" si="54"/>
        <v xml:space="preserve"> </v>
      </c>
      <c r="CI13" s="160" t="str">
        <f t="shared" si="55"/>
        <v xml:space="preserve"> </v>
      </c>
      <c r="CJ13" s="160">
        <f t="shared" si="56"/>
        <v>1</v>
      </c>
      <c r="CK13" s="160">
        <f t="shared" si="57"/>
        <v>1</v>
      </c>
      <c r="CL13" s="160">
        <f t="shared" si="58"/>
        <v>1</v>
      </c>
      <c r="CM13" s="160" t="str">
        <f t="shared" si="59"/>
        <v xml:space="preserve"> </v>
      </c>
    </row>
    <row r="14" spans="1:91" s="116" customFormat="1" ht="15.95" customHeight="1" x14ac:dyDescent="0.3">
      <c r="A14" s="587"/>
      <c r="B14" s="117">
        <v>3</v>
      </c>
      <c r="C14" s="117" t="s">
        <v>385</v>
      </c>
      <c r="D14" s="397" t="s">
        <v>57</v>
      </c>
      <c r="E14" s="397" t="s">
        <v>73</v>
      </c>
      <c r="F14" s="397" t="s">
        <v>62</v>
      </c>
      <c r="G14" s="397" t="s">
        <v>68</v>
      </c>
      <c r="H14" s="397" t="s">
        <v>63</v>
      </c>
      <c r="I14" s="397" t="s">
        <v>79</v>
      </c>
      <c r="J14" s="397" t="s">
        <v>104</v>
      </c>
      <c r="K14" s="397" t="s">
        <v>85</v>
      </c>
      <c r="L14" s="397" t="s">
        <v>90</v>
      </c>
      <c r="M14" s="397" t="s">
        <v>58</v>
      </c>
      <c r="N14" s="397" t="s">
        <v>82</v>
      </c>
      <c r="O14" s="397" t="s">
        <v>95</v>
      </c>
      <c r="P14" s="397" t="s">
        <v>106</v>
      </c>
      <c r="Q14" s="397" t="s">
        <v>47</v>
      </c>
      <c r="R14" s="397" t="s">
        <v>84</v>
      </c>
      <c r="S14" s="397" t="s">
        <v>49</v>
      </c>
      <c r="T14" s="397" t="s">
        <v>93</v>
      </c>
      <c r="U14" s="397" t="s">
        <v>55</v>
      </c>
      <c r="V14" s="397" t="s">
        <v>100</v>
      </c>
      <c r="W14" s="397" t="s">
        <v>199</v>
      </c>
      <c r="X14" s="397" t="s">
        <v>56</v>
      </c>
      <c r="Y14" s="397" t="s">
        <v>51</v>
      </c>
      <c r="Z14" s="397" t="s">
        <v>254</v>
      </c>
      <c r="AA14" s="397" t="s">
        <v>88</v>
      </c>
      <c r="AB14" s="397" t="s">
        <v>87</v>
      </c>
      <c r="AC14" s="397" t="s">
        <v>69</v>
      </c>
      <c r="AD14" s="400" t="s">
        <v>78</v>
      </c>
      <c r="AE14" s="284"/>
      <c r="AF14" s="160" t="str">
        <f t="shared" si="0"/>
        <v xml:space="preserve"> </v>
      </c>
      <c r="AG14" s="160" t="str">
        <f t="shared" si="1"/>
        <v xml:space="preserve"> </v>
      </c>
      <c r="AH14" s="160">
        <f t="shared" si="2"/>
        <v>1</v>
      </c>
      <c r="AI14" s="160" t="str">
        <f t="shared" si="3"/>
        <v xml:space="preserve"> </v>
      </c>
      <c r="AJ14" s="160">
        <f t="shared" si="4"/>
        <v>1</v>
      </c>
      <c r="AK14" s="160" t="str">
        <f t="shared" si="5"/>
        <v xml:space="preserve"> </v>
      </c>
      <c r="AL14" s="160">
        <f t="shared" si="6"/>
        <v>1</v>
      </c>
      <c r="AM14" s="160" t="str">
        <f t="shared" si="7"/>
        <v xml:space="preserve"> </v>
      </c>
      <c r="AN14" s="160" t="str">
        <f t="shared" si="8"/>
        <v xml:space="preserve"> </v>
      </c>
      <c r="AO14" s="160" t="str">
        <f t="shared" si="9"/>
        <v xml:space="preserve"> </v>
      </c>
      <c r="AP14" s="160">
        <f t="shared" si="10"/>
        <v>1</v>
      </c>
      <c r="AQ14" s="160">
        <f t="shared" si="11"/>
        <v>1</v>
      </c>
      <c r="AR14" s="160">
        <f t="shared" si="12"/>
        <v>1</v>
      </c>
      <c r="AS14" s="160">
        <f t="shared" si="13"/>
        <v>1</v>
      </c>
      <c r="AT14" s="160">
        <f t="shared" si="14"/>
        <v>1</v>
      </c>
      <c r="AU14" s="160" t="str">
        <f t="shared" si="15"/>
        <v xml:space="preserve"> </v>
      </c>
      <c r="AV14" s="160" t="str">
        <f t="shared" si="16"/>
        <v xml:space="preserve"> </v>
      </c>
      <c r="AW14" s="160" t="str">
        <f t="shared" si="17"/>
        <v xml:space="preserve"> </v>
      </c>
      <c r="AX14" s="160">
        <f t="shared" si="18"/>
        <v>1</v>
      </c>
      <c r="AY14" s="160">
        <f t="shared" si="19"/>
        <v>1</v>
      </c>
      <c r="AZ14" s="160" t="str">
        <f t="shared" si="20"/>
        <v xml:space="preserve"> </v>
      </c>
      <c r="BA14" s="160" t="str">
        <f t="shared" si="21"/>
        <v xml:space="preserve"> </v>
      </c>
      <c r="BB14" s="160" t="str">
        <f t="shared" si="22"/>
        <v xml:space="preserve"> </v>
      </c>
      <c r="BC14" s="160">
        <f t="shared" si="23"/>
        <v>1</v>
      </c>
      <c r="BD14" s="160">
        <f t="shared" si="24"/>
        <v>1</v>
      </c>
      <c r="BE14" s="160" t="str">
        <f t="shared" si="25"/>
        <v xml:space="preserve"> </v>
      </c>
      <c r="BF14" s="160" t="str">
        <f t="shared" si="26"/>
        <v xml:space="preserve"> </v>
      </c>
      <c r="BG14" s="160">
        <f t="shared" si="27"/>
        <v>1</v>
      </c>
      <c r="BH14" s="160" t="str">
        <f t="shared" si="28"/>
        <v xml:space="preserve"> </v>
      </c>
      <c r="BI14" s="160" t="str">
        <f t="shared" si="29"/>
        <v xml:space="preserve"> </v>
      </c>
      <c r="BJ14" s="160" t="str">
        <f t="shared" si="30"/>
        <v xml:space="preserve"> </v>
      </c>
      <c r="BK14" s="160">
        <f t="shared" si="31"/>
        <v>1</v>
      </c>
      <c r="BL14" s="160">
        <f t="shared" si="32"/>
        <v>1</v>
      </c>
      <c r="BM14" s="160" t="str">
        <f t="shared" si="33"/>
        <v xml:space="preserve"> </v>
      </c>
      <c r="BN14" s="160" t="str">
        <f t="shared" si="34"/>
        <v xml:space="preserve"> </v>
      </c>
      <c r="BO14" s="160">
        <f t="shared" si="35"/>
        <v>1</v>
      </c>
      <c r="BP14" s="160" t="str">
        <f t="shared" si="36"/>
        <v xml:space="preserve"> </v>
      </c>
      <c r="BQ14" s="160" t="str">
        <f t="shared" si="37"/>
        <v xml:space="preserve"> </v>
      </c>
      <c r="BR14" s="160">
        <f t="shared" si="38"/>
        <v>1</v>
      </c>
      <c r="BS14" s="160" t="str">
        <f t="shared" si="39"/>
        <v xml:space="preserve"> </v>
      </c>
      <c r="BT14" s="160">
        <f t="shared" si="40"/>
        <v>1</v>
      </c>
      <c r="BU14" s="160">
        <f t="shared" si="41"/>
        <v>1</v>
      </c>
      <c r="BV14" s="160">
        <f t="shared" si="42"/>
        <v>1</v>
      </c>
      <c r="BW14" s="160">
        <f t="shared" si="43"/>
        <v>1</v>
      </c>
      <c r="BX14" s="160" t="str">
        <f t="shared" si="44"/>
        <v xml:space="preserve"> </v>
      </c>
      <c r="BY14" s="160">
        <f t="shared" si="45"/>
        <v>1</v>
      </c>
      <c r="BZ14" s="160" t="str">
        <f t="shared" si="46"/>
        <v xml:space="preserve"> </v>
      </c>
      <c r="CA14" s="160" t="str">
        <f t="shared" si="47"/>
        <v xml:space="preserve"> </v>
      </c>
      <c r="CB14" s="160">
        <f t="shared" si="48"/>
        <v>1</v>
      </c>
      <c r="CC14" s="160">
        <f t="shared" si="49"/>
        <v>1</v>
      </c>
      <c r="CD14" s="160" t="str">
        <f t="shared" si="50"/>
        <v xml:space="preserve"> </v>
      </c>
      <c r="CE14" s="160" t="str">
        <f t="shared" si="51"/>
        <v xml:space="preserve"> </v>
      </c>
      <c r="CF14" s="160" t="str">
        <f t="shared" si="52"/>
        <v xml:space="preserve"> </v>
      </c>
      <c r="CG14" s="160">
        <f t="shared" si="53"/>
        <v>1</v>
      </c>
      <c r="CH14" s="160" t="str">
        <f t="shared" si="54"/>
        <v xml:space="preserve"> </v>
      </c>
      <c r="CI14" s="160" t="str">
        <f t="shared" si="55"/>
        <v xml:space="preserve"> </v>
      </c>
      <c r="CJ14" s="160">
        <f t="shared" si="56"/>
        <v>1</v>
      </c>
      <c r="CK14" s="160" t="str">
        <f t="shared" si="57"/>
        <v xml:space="preserve"> </v>
      </c>
      <c r="CL14" s="160">
        <f t="shared" si="58"/>
        <v>1</v>
      </c>
      <c r="CM14" s="160" t="str">
        <f t="shared" si="59"/>
        <v xml:space="preserve"> </v>
      </c>
    </row>
    <row r="15" spans="1:91" s="116" customFormat="1" ht="15.95" customHeight="1" x14ac:dyDescent="0.3">
      <c r="A15" s="587"/>
      <c r="B15" s="117">
        <v>4</v>
      </c>
      <c r="C15" s="117" t="s">
        <v>386</v>
      </c>
      <c r="D15" s="397" t="s">
        <v>88</v>
      </c>
      <c r="E15" s="397" t="s">
        <v>73</v>
      </c>
      <c r="F15" s="397" t="s">
        <v>79</v>
      </c>
      <c r="G15" s="397" t="s">
        <v>63</v>
      </c>
      <c r="H15" s="397" t="s">
        <v>84</v>
      </c>
      <c r="I15" s="397" t="s">
        <v>199</v>
      </c>
      <c r="J15" s="397" t="s">
        <v>58</v>
      </c>
      <c r="K15" s="397" t="s">
        <v>104</v>
      </c>
      <c r="L15" s="397" t="s">
        <v>87</v>
      </c>
      <c r="M15" s="397" t="s">
        <v>98</v>
      </c>
      <c r="N15" s="397" t="s">
        <v>51</v>
      </c>
      <c r="O15" s="397" t="s">
        <v>106</v>
      </c>
      <c r="P15" s="397" t="s">
        <v>69</v>
      </c>
      <c r="Q15" s="397" t="s">
        <v>95</v>
      </c>
      <c r="R15" s="397" t="s">
        <v>56</v>
      </c>
      <c r="S15" s="397" t="s">
        <v>49</v>
      </c>
      <c r="T15" s="397" t="s">
        <v>105</v>
      </c>
      <c r="U15" s="397" t="s">
        <v>55</v>
      </c>
      <c r="V15" s="397" t="s">
        <v>67</v>
      </c>
      <c r="W15" s="397" t="s">
        <v>57</v>
      </c>
      <c r="X15" s="397" t="s">
        <v>82</v>
      </c>
      <c r="Y15" s="397" t="s">
        <v>62</v>
      </c>
      <c r="Z15" s="397" t="s">
        <v>97</v>
      </c>
      <c r="AA15" s="397" t="s">
        <v>68</v>
      </c>
      <c r="AB15" s="397" t="s">
        <v>99</v>
      </c>
      <c r="AC15" s="397" t="s">
        <v>100</v>
      </c>
      <c r="AD15" s="400" t="s">
        <v>78</v>
      </c>
      <c r="AE15" s="284"/>
      <c r="AF15" s="160" t="str">
        <f t="shared" si="0"/>
        <v xml:space="preserve"> </v>
      </c>
      <c r="AG15" s="160" t="str">
        <f t="shared" si="1"/>
        <v xml:space="preserve"> </v>
      </c>
      <c r="AH15" s="160" t="str">
        <f t="shared" si="2"/>
        <v xml:space="preserve"> </v>
      </c>
      <c r="AI15" s="160" t="str">
        <f t="shared" si="3"/>
        <v xml:space="preserve"> </v>
      </c>
      <c r="AJ15" s="160">
        <f t="shared" si="4"/>
        <v>1</v>
      </c>
      <c r="AK15" s="160" t="str">
        <f t="shared" si="5"/>
        <v xml:space="preserve"> </v>
      </c>
      <c r="AL15" s="160">
        <f t="shared" si="6"/>
        <v>1</v>
      </c>
      <c r="AM15" s="160" t="str">
        <f t="shared" si="7"/>
        <v xml:space="preserve"> </v>
      </c>
      <c r="AN15" s="160" t="str">
        <f t="shared" si="8"/>
        <v xml:space="preserve"> </v>
      </c>
      <c r="AO15" s="160" t="str">
        <f t="shared" si="9"/>
        <v xml:space="preserve"> </v>
      </c>
      <c r="AP15" s="160">
        <f t="shared" si="10"/>
        <v>1</v>
      </c>
      <c r="AQ15" s="160">
        <f t="shared" si="11"/>
        <v>1</v>
      </c>
      <c r="AR15" s="160">
        <f t="shared" si="12"/>
        <v>1</v>
      </c>
      <c r="AS15" s="160" t="str">
        <f t="shared" si="13"/>
        <v xml:space="preserve"> </v>
      </c>
      <c r="AT15" s="160">
        <f t="shared" si="14"/>
        <v>1</v>
      </c>
      <c r="AU15" s="160" t="str">
        <f t="shared" si="15"/>
        <v xml:space="preserve"> </v>
      </c>
      <c r="AV15" s="160" t="str">
        <f t="shared" si="16"/>
        <v xml:space="preserve"> </v>
      </c>
      <c r="AW15" s="160" t="str">
        <f t="shared" si="17"/>
        <v xml:space="preserve"> </v>
      </c>
      <c r="AX15" s="160">
        <f t="shared" si="18"/>
        <v>1</v>
      </c>
      <c r="AY15" s="160">
        <f t="shared" si="19"/>
        <v>1</v>
      </c>
      <c r="AZ15" s="160" t="str">
        <f t="shared" si="20"/>
        <v xml:space="preserve"> </v>
      </c>
      <c r="BA15" s="160" t="str">
        <f t="shared" si="21"/>
        <v xml:space="preserve"> </v>
      </c>
      <c r="BB15" s="160">
        <f t="shared" si="22"/>
        <v>1</v>
      </c>
      <c r="BC15" s="160">
        <f t="shared" si="23"/>
        <v>1</v>
      </c>
      <c r="BD15" s="160">
        <f t="shared" si="24"/>
        <v>1</v>
      </c>
      <c r="BE15" s="160" t="str">
        <f t="shared" si="25"/>
        <v xml:space="preserve"> </v>
      </c>
      <c r="BF15" s="160" t="str">
        <f t="shared" si="26"/>
        <v xml:space="preserve"> </v>
      </c>
      <c r="BG15" s="160">
        <f t="shared" si="27"/>
        <v>1</v>
      </c>
      <c r="BH15" s="160" t="str">
        <f t="shared" si="28"/>
        <v xml:space="preserve"> </v>
      </c>
      <c r="BI15" s="160" t="str">
        <f t="shared" si="29"/>
        <v xml:space="preserve"> </v>
      </c>
      <c r="BJ15" s="160" t="str">
        <f t="shared" si="30"/>
        <v xml:space="preserve"> </v>
      </c>
      <c r="BK15" s="160">
        <f t="shared" si="31"/>
        <v>1</v>
      </c>
      <c r="BL15" s="160">
        <f t="shared" si="32"/>
        <v>1</v>
      </c>
      <c r="BM15" s="160" t="str">
        <f t="shared" si="33"/>
        <v xml:space="preserve"> </v>
      </c>
      <c r="BN15" s="160" t="str">
        <f t="shared" si="34"/>
        <v xml:space="preserve"> </v>
      </c>
      <c r="BO15" s="160">
        <f t="shared" si="35"/>
        <v>1</v>
      </c>
      <c r="BP15" s="160" t="str">
        <f t="shared" si="36"/>
        <v xml:space="preserve"> </v>
      </c>
      <c r="BQ15" s="160" t="str">
        <f t="shared" si="37"/>
        <v xml:space="preserve"> </v>
      </c>
      <c r="BR15" s="160">
        <f t="shared" si="38"/>
        <v>1</v>
      </c>
      <c r="BS15" s="160" t="str">
        <f t="shared" si="39"/>
        <v xml:space="preserve"> </v>
      </c>
      <c r="BT15" s="160" t="str">
        <f t="shared" si="40"/>
        <v xml:space="preserve"> </v>
      </c>
      <c r="BU15" s="160" t="str">
        <f t="shared" si="41"/>
        <v xml:space="preserve"> </v>
      </c>
      <c r="BV15" s="160">
        <f t="shared" si="42"/>
        <v>1</v>
      </c>
      <c r="BW15" s="160">
        <f t="shared" si="43"/>
        <v>1</v>
      </c>
      <c r="BX15" s="160" t="str">
        <f t="shared" si="44"/>
        <v xml:space="preserve"> </v>
      </c>
      <c r="BY15" s="160" t="str">
        <f t="shared" si="45"/>
        <v xml:space="preserve"> </v>
      </c>
      <c r="BZ15" s="160" t="str">
        <f t="shared" si="46"/>
        <v xml:space="preserve"> </v>
      </c>
      <c r="CA15" s="160" t="str">
        <f t="shared" si="47"/>
        <v xml:space="preserve"> </v>
      </c>
      <c r="CB15" s="160">
        <f t="shared" si="48"/>
        <v>1</v>
      </c>
      <c r="CC15" s="160">
        <f t="shared" si="49"/>
        <v>1</v>
      </c>
      <c r="CD15" s="160">
        <f t="shared" si="50"/>
        <v>1</v>
      </c>
      <c r="CE15" s="160">
        <f t="shared" si="51"/>
        <v>1</v>
      </c>
      <c r="CF15" s="160">
        <f t="shared" si="52"/>
        <v>1</v>
      </c>
      <c r="CG15" s="160">
        <f t="shared" si="53"/>
        <v>1</v>
      </c>
      <c r="CH15" s="160" t="str">
        <f t="shared" si="54"/>
        <v xml:space="preserve"> </v>
      </c>
      <c r="CI15" s="160" t="str">
        <f t="shared" si="55"/>
        <v xml:space="preserve"> </v>
      </c>
      <c r="CJ15" s="160">
        <f t="shared" si="56"/>
        <v>1</v>
      </c>
      <c r="CK15" s="160">
        <f t="shared" si="57"/>
        <v>1</v>
      </c>
      <c r="CL15" s="160">
        <f t="shared" si="58"/>
        <v>1</v>
      </c>
      <c r="CM15" s="160" t="str">
        <f t="shared" si="59"/>
        <v xml:space="preserve"> </v>
      </c>
    </row>
    <row r="16" spans="1:91" s="116" customFormat="1" ht="15.95" customHeight="1" x14ac:dyDescent="0.3">
      <c r="A16" s="588"/>
      <c r="B16" s="118">
        <v>5</v>
      </c>
      <c r="C16" s="118" t="s">
        <v>387</v>
      </c>
      <c r="D16" s="398" t="s">
        <v>62</v>
      </c>
      <c r="E16" s="398" t="s">
        <v>55</v>
      </c>
      <c r="F16" s="398" t="s">
        <v>79</v>
      </c>
      <c r="G16" s="398" t="s">
        <v>49</v>
      </c>
      <c r="H16" s="398" t="s">
        <v>84</v>
      </c>
      <c r="I16" s="398" t="s">
        <v>199</v>
      </c>
      <c r="J16" s="398" t="s">
        <v>58</v>
      </c>
      <c r="K16" s="398" t="s">
        <v>56</v>
      </c>
      <c r="L16" s="398" t="s">
        <v>93</v>
      </c>
      <c r="M16" s="398" t="s">
        <v>87</v>
      </c>
      <c r="N16" s="398" t="s">
        <v>51</v>
      </c>
      <c r="O16" s="398" t="s">
        <v>63</v>
      </c>
      <c r="P16" s="398" t="s">
        <v>69</v>
      </c>
      <c r="Q16" s="398" t="s">
        <v>95</v>
      </c>
      <c r="R16" s="398" t="s">
        <v>99</v>
      </c>
      <c r="S16" s="398" t="s">
        <v>57</v>
      </c>
      <c r="T16" s="398" t="s">
        <v>98</v>
      </c>
      <c r="U16" s="398" t="s">
        <v>88</v>
      </c>
      <c r="V16" s="398" t="s">
        <v>254</v>
      </c>
      <c r="W16" s="398" t="s">
        <v>85</v>
      </c>
      <c r="X16" s="398" t="s">
        <v>82</v>
      </c>
      <c r="Y16" s="398" t="s">
        <v>90</v>
      </c>
      <c r="Z16" s="398" t="s">
        <v>67</v>
      </c>
      <c r="AA16" s="398" t="s">
        <v>78</v>
      </c>
      <c r="AB16" s="398" t="s">
        <v>68</v>
      </c>
      <c r="AC16" s="398" t="s">
        <v>100</v>
      </c>
      <c r="AD16" s="407" t="s">
        <v>47</v>
      </c>
      <c r="AE16" s="285"/>
      <c r="AF16" s="160" t="str">
        <f t="shared" si="0"/>
        <v xml:space="preserve"> </v>
      </c>
      <c r="AG16" s="160" t="str">
        <f t="shared" si="1"/>
        <v xml:space="preserve"> </v>
      </c>
      <c r="AH16" s="160">
        <f t="shared" si="2"/>
        <v>1</v>
      </c>
      <c r="AI16" s="160" t="str">
        <f t="shared" si="3"/>
        <v xml:space="preserve"> </v>
      </c>
      <c r="AJ16" s="160">
        <f t="shared" si="4"/>
        <v>1</v>
      </c>
      <c r="AK16" s="160" t="str">
        <f t="shared" si="5"/>
        <v xml:space="preserve"> </v>
      </c>
      <c r="AL16" s="160">
        <f t="shared" si="6"/>
        <v>1</v>
      </c>
      <c r="AM16" s="160" t="str">
        <f t="shared" si="7"/>
        <v xml:space="preserve"> </v>
      </c>
      <c r="AN16" s="160" t="str">
        <f t="shared" si="8"/>
        <v xml:space="preserve"> </v>
      </c>
      <c r="AO16" s="160" t="str">
        <f t="shared" si="9"/>
        <v xml:space="preserve"> </v>
      </c>
      <c r="AP16" s="160">
        <f t="shared" si="10"/>
        <v>1</v>
      </c>
      <c r="AQ16" s="160">
        <f t="shared" si="11"/>
        <v>1</v>
      </c>
      <c r="AR16" s="160">
        <f t="shared" si="12"/>
        <v>1</v>
      </c>
      <c r="AS16" s="160">
        <f t="shared" si="13"/>
        <v>1</v>
      </c>
      <c r="AT16" s="160">
        <f t="shared" si="14"/>
        <v>1</v>
      </c>
      <c r="AU16" s="160" t="str">
        <f t="shared" si="15"/>
        <v xml:space="preserve"> </v>
      </c>
      <c r="AV16" s="160" t="str">
        <f t="shared" si="16"/>
        <v xml:space="preserve"> </v>
      </c>
      <c r="AW16" s="160" t="str">
        <f t="shared" si="17"/>
        <v xml:space="preserve"> </v>
      </c>
      <c r="AX16" s="160">
        <f t="shared" si="18"/>
        <v>1</v>
      </c>
      <c r="AY16" s="160">
        <f t="shared" si="19"/>
        <v>1</v>
      </c>
      <c r="AZ16" s="160" t="str">
        <f t="shared" si="20"/>
        <v xml:space="preserve"> </v>
      </c>
      <c r="BA16" s="160" t="str">
        <f t="shared" si="21"/>
        <v xml:space="preserve"> </v>
      </c>
      <c r="BB16" s="160">
        <f t="shared" si="22"/>
        <v>1</v>
      </c>
      <c r="BC16" s="160">
        <f t="shared" si="23"/>
        <v>1</v>
      </c>
      <c r="BD16" s="160">
        <f t="shared" si="24"/>
        <v>1</v>
      </c>
      <c r="BE16" s="160" t="str">
        <f t="shared" si="25"/>
        <v xml:space="preserve"> </v>
      </c>
      <c r="BF16" s="160" t="str">
        <f t="shared" si="26"/>
        <v xml:space="preserve"> </v>
      </c>
      <c r="BG16" s="160" t="str">
        <f t="shared" si="27"/>
        <v xml:space="preserve"> </v>
      </c>
      <c r="BH16" s="160" t="str">
        <f t="shared" si="28"/>
        <v xml:space="preserve"> </v>
      </c>
      <c r="BI16" s="160" t="str">
        <f t="shared" si="29"/>
        <v xml:space="preserve"> </v>
      </c>
      <c r="BJ16" s="160" t="str">
        <f t="shared" si="30"/>
        <v xml:space="preserve"> </v>
      </c>
      <c r="BK16" s="160">
        <f t="shared" si="31"/>
        <v>1</v>
      </c>
      <c r="BL16" s="160">
        <f t="shared" si="32"/>
        <v>1</v>
      </c>
      <c r="BM16" s="160" t="str">
        <f t="shared" si="33"/>
        <v xml:space="preserve"> </v>
      </c>
      <c r="BN16" s="160" t="str">
        <f t="shared" si="34"/>
        <v xml:space="preserve"> </v>
      </c>
      <c r="BO16" s="160">
        <f t="shared" si="35"/>
        <v>1</v>
      </c>
      <c r="BP16" s="160" t="str">
        <f t="shared" si="36"/>
        <v xml:space="preserve"> </v>
      </c>
      <c r="BQ16" s="160" t="str">
        <f t="shared" si="37"/>
        <v xml:space="preserve"> </v>
      </c>
      <c r="BR16" s="160">
        <f t="shared" si="38"/>
        <v>1</v>
      </c>
      <c r="BS16" s="160" t="str">
        <f t="shared" si="39"/>
        <v xml:space="preserve"> </v>
      </c>
      <c r="BT16" s="160">
        <f t="shared" si="40"/>
        <v>1</v>
      </c>
      <c r="BU16" s="160">
        <f t="shared" si="41"/>
        <v>1</v>
      </c>
      <c r="BV16" s="160">
        <f t="shared" si="42"/>
        <v>1</v>
      </c>
      <c r="BW16" s="160">
        <f t="shared" si="43"/>
        <v>1</v>
      </c>
      <c r="BX16" s="160" t="str">
        <f t="shared" si="44"/>
        <v xml:space="preserve"> </v>
      </c>
      <c r="BY16" s="160">
        <f t="shared" si="45"/>
        <v>1</v>
      </c>
      <c r="BZ16" s="160" t="str">
        <f t="shared" si="46"/>
        <v xml:space="preserve"> </v>
      </c>
      <c r="CA16" s="160" t="str">
        <f t="shared" si="47"/>
        <v xml:space="preserve"> </v>
      </c>
      <c r="CB16" s="160">
        <f t="shared" si="48"/>
        <v>1</v>
      </c>
      <c r="CC16" s="160">
        <f t="shared" si="49"/>
        <v>1</v>
      </c>
      <c r="CD16" s="160" t="str">
        <f t="shared" si="50"/>
        <v xml:space="preserve"> </v>
      </c>
      <c r="CE16" s="160">
        <f t="shared" si="51"/>
        <v>1</v>
      </c>
      <c r="CF16" s="160">
        <f t="shared" si="52"/>
        <v>1</v>
      </c>
      <c r="CG16" s="160">
        <f t="shared" si="53"/>
        <v>1</v>
      </c>
      <c r="CH16" s="160" t="str">
        <f t="shared" si="54"/>
        <v xml:space="preserve"> </v>
      </c>
      <c r="CI16" s="160" t="str">
        <f t="shared" si="55"/>
        <v xml:space="preserve"> </v>
      </c>
      <c r="CJ16" s="160" t="str">
        <f t="shared" si="56"/>
        <v xml:space="preserve"> </v>
      </c>
      <c r="CK16" s="160" t="str">
        <f t="shared" si="57"/>
        <v xml:space="preserve"> </v>
      </c>
      <c r="CL16" s="160" t="str">
        <f t="shared" si="58"/>
        <v xml:space="preserve"> </v>
      </c>
      <c r="CM16" s="160" t="str">
        <f t="shared" si="59"/>
        <v xml:space="preserve"> </v>
      </c>
    </row>
    <row r="17" spans="1:91" s="112" customFormat="1" ht="15.95" customHeight="1" x14ac:dyDescent="0.3">
      <c r="A17" s="583">
        <v>4</v>
      </c>
      <c r="B17" s="111">
        <v>1</v>
      </c>
      <c r="C17" s="111" t="s">
        <v>330</v>
      </c>
      <c r="D17" s="399" t="s">
        <v>79</v>
      </c>
      <c r="E17" s="399" t="s">
        <v>84</v>
      </c>
      <c r="F17" s="399" t="s">
        <v>104</v>
      </c>
      <c r="G17" s="399" t="s">
        <v>90</v>
      </c>
      <c r="H17" s="399" t="s">
        <v>97</v>
      </c>
      <c r="I17" s="399" t="s">
        <v>106</v>
      </c>
      <c r="J17" s="399" t="s">
        <v>85</v>
      </c>
      <c r="K17" s="399" t="s">
        <v>198</v>
      </c>
      <c r="L17" s="399" t="s">
        <v>93</v>
      </c>
      <c r="M17" s="399" t="s">
        <v>98</v>
      </c>
      <c r="N17" s="399" t="s">
        <v>58</v>
      </c>
      <c r="O17" s="399" t="s">
        <v>254</v>
      </c>
      <c r="P17" s="399" t="s">
        <v>74</v>
      </c>
      <c r="Q17" s="399" t="s">
        <v>103</v>
      </c>
      <c r="R17" s="399" t="s">
        <v>87</v>
      </c>
      <c r="S17" s="399" t="s">
        <v>105</v>
      </c>
      <c r="T17" s="399" t="s">
        <v>82</v>
      </c>
      <c r="U17" s="399" t="s">
        <v>88</v>
      </c>
      <c r="V17" s="399" t="s">
        <v>234</v>
      </c>
      <c r="W17" s="399" t="s">
        <v>54</v>
      </c>
      <c r="X17" s="399" t="s">
        <v>95</v>
      </c>
      <c r="Y17" s="399" t="s">
        <v>57</v>
      </c>
      <c r="Z17" s="399" t="s">
        <v>62</v>
      </c>
      <c r="AA17" s="399" t="s">
        <v>75</v>
      </c>
      <c r="AB17" s="399" t="s">
        <v>73</v>
      </c>
      <c r="AC17" s="399" t="s">
        <v>94</v>
      </c>
      <c r="AD17" s="408" t="s">
        <v>70</v>
      </c>
      <c r="AE17" s="286"/>
      <c r="AF17" s="159" t="str">
        <f t="shared" si="0"/>
        <v xml:space="preserve"> </v>
      </c>
      <c r="AG17" s="159" t="str">
        <f t="shared" si="1"/>
        <v xml:space="preserve"> </v>
      </c>
      <c r="AH17" s="159" t="str">
        <f t="shared" si="2"/>
        <v xml:space="preserve"> </v>
      </c>
      <c r="AI17" s="159" t="str">
        <f t="shared" si="3"/>
        <v xml:space="preserve"> </v>
      </c>
      <c r="AJ17" s="159" t="str">
        <f t="shared" si="4"/>
        <v xml:space="preserve"> </v>
      </c>
      <c r="AK17" s="159" t="str">
        <f t="shared" si="5"/>
        <v xml:space="preserve"> </v>
      </c>
      <c r="AL17" s="159" t="str">
        <f t="shared" si="6"/>
        <v xml:space="preserve"> </v>
      </c>
      <c r="AM17" s="159" t="str">
        <f t="shared" si="7"/>
        <v xml:space="preserve"> </v>
      </c>
      <c r="AN17" s="159" t="str">
        <f t="shared" si="8"/>
        <v xml:space="preserve"> </v>
      </c>
      <c r="AO17" s="159">
        <f t="shared" si="9"/>
        <v>1</v>
      </c>
      <c r="AP17" s="159" t="str">
        <f t="shared" si="10"/>
        <v xml:space="preserve"> </v>
      </c>
      <c r="AQ17" s="159" t="str">
        <f t="shared" si="11"/>
        <v xml:space="preserve"> </v>
      </c>
      <c r="AR17" s="159">
        <f t="shared" si="12"/>
        <v>1</v>
      </c>
      <c r="AS17" s="159">
        <f t="shared" si="13"/>
        <v>1</v>
      </c>
      <c r="AT17" s="159">
        <f t="shared" si="14"/>
        <v>1</v>
      </c>
      <c r="AU17" s="159" t="str">
        <f t="shared" si="15"/>
        <v xml:space="preserve"> </v>
      </c>
      <c r="AV17" s="159" t="str">
        <f t="shared" si="16"/>
        <v xml:space="preserve"> </v>
      </c>
      <c r="AW17" s="159" t="str">
        <f t="shared" si="17"/>
        <v xml:space="preserve"> </v>
      </c>
      <c r="AX17" s="159">
        <f t="shared" si="18"/>
        <v>1</v>
      </c>
      <c r="AY17" s="159" t="str">
        <f t="shared" si="19"/>
        <v xml:space="preserve"> </v>
      </c>
      <c r="AZ17" s="159" t="str">
        <f t="shared" si="20"/>
        <v xml:space="preserve"> </v>
      </c>
      <c r="BA17" s="159" t="str">
        <f t="shared" si="21"/>
        <v xml:space="preserve"> </v>
      </c>
      <c r="BB17" s="159" t="str">
        <f t="shared" si="22"/>
        <v xml:space="preserve"> </v>
      </c>
      <c r="BC17" s="159" t="str">
        <f t="shared" si="23"/>
        <v xml:space="preserve"> </v>
      </c>
      <c r="BD17" s="159" t="str">
        <f t="shared" si="24"/>
        <v xml:space="preserve"> </v>
      </c>
      <c r="BE17" s="159">
        <f t="shared" si="25"/>
        <v>1</v>
      </c>
      <c r="BF17" s="159" t="str">
        <f t="shared" si="26"/>
        <v xml:space="preserve"> </v>
      </c>
      <c r="BG17" s="159">
        <f t="shared" si="27"/>
        <v>1</v>
      </c>
      <c r="BH17" s="159">
        <f t="shared" si="28"/>
        <v>1</v>
      </c>
      <c r="BI17" s="159">
        <f t="shared" si="29"/>
        <v>1</v>
      </c>
      <c r="BJ17" s="159" t="str">
        <f t="shared" si="30"/>
        <v xml:space="preserve"> </v>
      </c>
      <c r="BK17" s="159" t="str">
        <f t="shared" si="31"/>
        <v xml:space="preserve"> </v>
      </c>
      <c r="BL17" s="159">
        <f t="shared" si="32"/>
        <v>1</v>
      </c>
      <c r="BM17" s="159" t="str">
        <f t="shared" si="33"/>
        <v xml:space="preserve"> </v>
      </c>
      <c r="BN17" s="159" t="str">
        <f t="shared" si="34"/>
        <v xml:space="preserve"> </v>
      </c>
      <c r="BO17" s="159">
        <f t="shared" si="35"/>
        <v>1</v>
      </c>
      <c r="BP17" s="159" t="str">
        <f t="shared" si="36"/>
        <v xml:space="preserve"> </v>
      </c>
      <c r="BQ17" s="159">
        <f t="shared" si="37"/>
        <v>1</v>
      </c>
      <c r="BR17" s="159">
        <f t="shared" si="38"/>
        <v>1</v>
      </c>
      <c r="BS17" s="159" t="str">
        <f t="shared" si="39"/>
        <v xml:space="preserve"> </v>
      </c>
      <c r="BT17" s="159">
        <f t="shared" si="40"/>
        <v>1</v>
      </c>
      <c r="BU17" s="159">
        <f t="shared" si="41"/>
        <v>1</v>
      </c>
      <c r="BV17" s="159">
        <f t="shared" si="42"/>
        <v>1</v>
      </c>
      <c r="BW17" s="159">
        <f t="shared" si="43"/>
        <v>1</v>
      </c>
      <c r="BX17" s="159" t="str">
        <f t="shared" si="44"/>
        <v xml:space="preserve"> </v>
      </c>
      <c r="BY17" s="159">
        <f t="shared" si="45"/>
        <v>1</v>
      </c>
      <c r="BZ17" s="159">
        <f t="shared" si="46"/>
        <v>1</v>
      </c>
      <c r="CA17" s="159">
        <f t="shared" si="47"/>
        <v>1</v>
      </c>
      <c r="CB17" s="159">
        <f t="shared" si="48"/>
        <v>1</v>
      </c>
      <c r="CC17" s="159" t="str">
        <f t="shared" si="49"/>
        <v xml:space="preserve"> </v>
      </c>
      <c r="CD17" s="159">
        <f t="shared" si="50"/>
        <v>1</v>
      </c>
      <c r="CE17" s="159">
        <f t="shared" si="51"/>
        <v>1</v>
      </c>
      <c r="CF17" s="159" t="str">
        <f t="shared" si="52"/>
        <v xml:space="preserve"> </v>
      </c>
      <c r="CG17" s="159" t="str">
        <f t="shared" si="53"/>
        <v xml:space="preserve"> </v>
      </c>
      <c r="CH17" s="159" t="str">
        <f t="shared" si="54"/>
        <v xml:space="preserve"> </v>
      </c>
      <c r="CI17" s="159">
        <f t="shared" si="55"/>
        <v>1</v>
      </c>
      <c r="CJ17" s="159">
        <f t="shared" si="56"/>
        <v>1</v>
      </c>
      <c r="CK17" s="159">
        <f t="shared" si="57"/>
        <v>1</v>
      </c>
      <c r="CL17" s="159">
        <f t="shared" si="58"/>
        <v>1</v>
      </c>
      <c r="CM17" s="159" t="str">
        <f t="shared" si="59"/>
        <v xml:space="preserve"> </v>
      </c>
    </row>
    <row r="18" spans="1:91" s="112" customFormat="1" ht="15.95" customHeight="1" x14ac:dyDescent="0.3">
      <c r="A18" s="584"/>
      <c r="B18" s="113">
        <v>2</v>
      </c>
      <c r="C18" s="113" t="s">
        <v>335</v>
      </c>
      <c r="D18" s="394" t="s">
        <v>75</v>
      </c>
      <c r="E18" s="394" t="s">
        <v>70</v>
      </c>
      <c r="F18" s="394" t="s">
        <v>87</v>
      </c>
      <c r="G18" s="394" t="s">
        <v>84</v>
      </c>
      <c r="H18" s="394" t="s">
        <v>97</v>
      </c>
      <c r="I18" s="394" t="s">
        <v>54</v>
      </c>
      <c r="J18" s="394" t="s">
        <v>104</v>
      </c>
      <c r="K18" s="394" t="s">
        <v>198</v>
      </c>
      <c r="L18" s="394" t="s">
        <v>93</v>
      </c>
      <c r="M18" s="394" t="s">
        <v>98</v>
      </c>
      <c r="N18" s="394" t="s">
        <v>103</v>
      </c>
      <c r="O18" s="394" t="s">
        <v>106</v>
      </c>
      <c r="P18" s="394" t="s">
        <v>74</v>
      </c>
      <c r="Q18" s="394" t="s">
        <v>95</v>
      </c>
      <c r="R18" s="394" t="s">
        <v>58</v>
      </c>
      <c r="S18" s="394" t="s">
        <v>57</v>
      </c>
      <c r="T18" s="394" t="s">
        <v>82</v>
      </c>
      <c r="U18" s="394" t="s">
        <v>63</v>
      </c>
      <c r="V18" s="394" t="s">
        <v>88</v>
      </c>
      <c r="W18" s="394" t="s">
        <v>234</v>
      </c>
      <c r="X18" s="394" t="s">
        <v>90</v>
      </c>
      <c r="Y18" s="394" t="s">
        <v>94</v>
      </c>
      <c r="Z18" s="394" t="s">
        <v>79</v>
      </c>
      <c r="AA18" s="394" t="s">
        <v>78</v>
      </c>
      <c r="AB18" s="394" t="s">
        <v>62</v>
      </c>
      <c r="AC18" s="394" t="s">
        <v>254</v>
      </c>
      <c r="AD18" s="404" t="s">
        <v>85</v>
      </c>
      <c r="AE18" s="281"/>
      <c r="AF18" s="159" t="str">
        <f t="shared" si="0"/>
        <v xml:space="preserve"> </v>
      </c>
      <c r="AG18" s="159" t="str">
        <f t="shared" si="1"/>
        <v xml:space="preserve"> </v>
      </c>
      <c r="AH18" s="159" t="str">
        <f t="shared" si="2"/>
        <v xml:space="preserve"> </v>
      </c>
      <c r="AI18" s="159" t="str">
        <f t="shared" si="3"/>
        <v xml:space="preserve"> </v>
      </c>
      <c r="AJ18" s="159" t="str">
        <f t="shared" si="4"/>
        <v xml:space="preserve"> </v>
      </c>
      <c r="AK18" s="159" t="str">
        <f t="shared" si="5"/>
        <v xml:space="preserve"> </v>
      </c>
      <c r="AL18" s="159" t="str">
        <f t="shared" si="6"/>
        <v xml:space="preserve"> </v>
      </c>
      <c r="AM18" s="159" t="str">
        <f t="shared" si="7"/>
        <v xml:space="preserve"> </v>
      </c>
      <c r="AN18" s="159" t="str">
        <f t="shared" si="8"/>
        <v xml:space="preserve"> </v>
      </c>
      <c r="AO18" s="159">
        <f t="shared" si="9"/>
        <v>1</v>
      </c>
      <c r="AP18" s="159" t="str">
        <f t="shared" si="10"/>
        <v xml:space="preserve"> </v>
      </c>
      <c r="AQ18" s="159" t="str">
        <f t="shared" si="11"/>
        <v xml:space="preserve"> </v>
      </c>
      <c r="AR18" s="159">
        <f t="shared" si="12"/>
        <v>1</v>
      </c>
      <c r="AS18" s="159">
        <f t="shared" si="13"/>
        <v>1</v>
      </c>
      <c r="AT18" s="159">
        <f t="shared" si="14"/>
        <v>1</v>
      </c>
      <c r="AU18" s="159" t="str">
        <f t="shared" si="15"/>
        <v xml:space="preserve"> </v>
      </c>
      <c r="AV18" s="159" t="str">
        <f t="shared" si="16"/>
        <v xml:space="preserve"> </v>
      </c>
      <c r="AW18" s="159" t="str">
        <f t="shared" si="17"/>
        <v xml:space="preserve"> </v>
      </c>
      <c r="AX18" s="159">
        <f t="shared" si="18"/>
        <v>1</v>
      </c>
      <c r="AY18" s="159">
        <f t="shared" si="19"/>
        <v>1</v>
      </c>
      <c r="AZ18" s="159" t="str">
        <f t="shared" si="20"/>
        <v xml:space="preserve"> </v>
      </c>
      <c r="BA18" s="159" t="str">
        <f t="shared" si="21"/>
        <v xml:space="preserve"> </v>
      </c>
      <c r="BB18" s="159" t="str">
        <f t="shared" si="22"/>
        <v xml:space="preserve"> </v>
      </c>
      <c r="BC18" s="159" t="str">
        <f t="shared" si="23"/>
        <v xml:space="preserve"> </v>
      </c>
      <c r="BD18" s="159" t="str">
        <f t="shared" si="24"/>
        <v xml:space="preserve"> </v>
      </c>
      <c r="BE18" s="159">
        <f t="shared" si="25"/>
        <v>1</v>
      </c>
      <c r="BF18" s="159" t="str">
        <f t="shared" si="26"/>
        <v xml:space="preserve"> </v>
      </c>
      <c r="BG18" s="159" t="str">
        <f t="shared" si="27"/>
        <v xml:space="preserve"> </v>
      </c>
      <c r="BH18" s="159">
        <f t="shared" si="28"/>
        <v>1</v>
      </c>
      <c r="BI18" s="159">
        <f t="shared" si="29"/>
        <v>1</v>
      </c>
      <c r="BJ18" s="159" t="str">
        <f t="shared" si="30"/>
        <v xml:space="preserve"> </v>
      </c>
      <c r="BK18" s="159">
        <f t="shared" si="31"/>
        <v>1</v>
      </c>
      <c r="BL18" s="159">
        <f t="shared" si="32"/>
        <v>1</v>
      </c>
      <c r="BM18" s="159" t="str">
        <f t="shared" si="33"/>
        <v xml:space="preserve"> </v>
      </c>
      <c r="BN18" s="159" t="str">
        <f t="shared" si="34"/>
        <v xml:space="preserve"> </v>
      </c>
      <c r="BO18" s="159">
        <f t="shared" si="35"/>
        <v>1</v>
      </c>
      <c r="BP18" s="159" t="str">
        <f t="shared" si="36"/>
        <v xml:space="preserve"> </v>
      </c>
      <c r="BQ18" s="159">
        <f t="shared" si="37"/>
        <v>1</v>
      </c>
      <c r="BR18" s="159">
        <f t="shared" si="38"/>
        <v>1</v>
      </c>
      <c r="BS18" s="159" t="str">
        <f t="shared" si="39"/>
        <v xml:space="preserve"> </v>
      </c>
      <c r="BT18" s="159">
        <f t="shared" si="40"/>
        <v>1</v>
      </c>
      <c r="BU18" s="159">
        <f t="shared" si="41"/>
        <v>1</v>
      </c>
      <c r="BV18" s="159">
        <f t="shared" si="42"/>
        <v>1</v>
      </c>
      <c r="BW18" s="159">
        <f t="shared" si="43"/>
        <v>1</v>
      </c>
      <c r="BX18" s="159" t="str">
        <f t="shared" si="44"/>
        <v xml:space="preserve"> </v>
      </c>
      <c r="BY18" s="159">
        <f t="shared" si="45"/>
        <v>1</v>
      </c>
      <c r="BZ18" s="159">
        <f t="shared" si="46"/>
        <v>1</v>
      </c>
      <c r="CA18" s="159">
        <f t="shared" si="47"/>
        <v>1</v>
      </c>
      <c r="CB18" s="159">
        <f t="shared" si="48"/>
        <v>1</v>
      </c>
      <c r="CC18" s="159" t="str">
        <f t="shared" si="49"/>
        <v xml:space="preserve"> </v>
      </c>
      <c r="CD18" s="159">
        <f t="shared" si="50"/>
        <v>1</v>
      </c>
      <c r="CE18" s="159">
        <f t="shared" si="51"/>
        <v>1</v>
      </c>
      <c r="CF18" s="159" t="str">
        <f t="shared" si="52"/>
        <v xml:space="preserve"> </v>
      </c>
      <c r="CG18" s="159" t="str">
        <f t="shared" si="53"/>
        <v xml:space="preserve"> </v>
      </c>
      <c r="CH18" s="159" t="str">
        <f t="shared" si="54"/>
        <v xml:space="preserve"> </v>
      </c>
      <c r="CI18" s="159">
        <f t="shared" si="55"/>
        <v>1</v>
      </c>
      <c r="CJ18" s="159">
        <f t="shared" si="56"/>
        <v>1</v>
      </c>
      <c r="CK18" s="159" t="str">
        <f t="shared" si="57"/>
        <v xml:space="preserve"> </v>
      </c>
      <c r="CL18" s="159">
        <f t="shared" si="58"/>
        <v>1</v>
      </c>
      <c r="CM18" s="159" t="str">
        <f t="shared" si="59"/>
        <v xml:space="preserve"> </v>
      </c>
    </row>
    <row r="19" spans="1:91" s="112" customFormat="1" ht="15.95" customHeight="1" x14ac:dyDescent="0.3">
      <c r="A19" s="584"/>
      <c r="B19" s="113">
        <v>3</v>
      </c>
      <c r="C19" s="113" t="s">
        <v>385</v>
      </c>
      <c r="D19" s="394" t="s">
        <v>50</v>
      </c>
      <c r="E19" s="394" t="s">
        <v>70</v>
      </c>
      <c r="F19" s="394" t="s">
        <v>77</v>
      </c>
      <c r="G19" s="394" t="s">
        <v>84</v>
      </c>
      <c r="H19" s="394" t="s">
        <v>106</v>
      </c>
      <c r="I19" s="394" t="s">
        <v>85</v>
      </c>
      <c r="J19" s="394" t="s">
        <v>234</v>
      </c>
      <c r="K19" s="394" t="s">
        <v>104</v>
      </c>
      <c r="L19" s="394" t="s">
        <v>98</v>
      </c>
      <c r="M19" s="394" t="s">
        <v>93</v>
      </c>
      <c r="N19" s="394" t="s">
        <v>73</v>
      </c>
      <c r="O19" s="394" t="s">
        <v>95</v>
      </c>
      <c r="P19" s="394" t="s">
        <v>63</v>
      </c>
      <c r="Q19" s="394" t="s">
        <v>57</v>
      </c>
      <c r="R19" s="394" t="s">
        <v>254</v>
      </c>
      <c r="S19" s="394" t="s">
        <v>103</v>
      </c>
      <c r="T19" s="394" t="s">
        <v>90</v>
      </c>
      <c r="U19" s="394" t="s">
        <v>105</v>
      </c>
      <c r="V19" s="394" t="s">
        <v>198</v>
      </c>
      <c r="W19" s="394" t="s">
        <v>79</v>
      </c>
      <c r="X19" s="394" t="s">
        <v>82</v>
      </c>
      <c r="Y19" s="394" t="s">
        <v>75</v>
      </c>
      <c r="Z19" s="394" t="s">
        <v>97</v>
      </c>
      <c r="AA19" s="394" t="s">
        <v>88</v>
      </c>
      <c r="AB19" s="394" t="s">
        <v>62</v>
      </c>
      <c r="AC19" s="394" t="s">
        <v>87</v>
      </c>
      <c r="AD19" s="404" t="s">
        <v>78</v>
      </c>
      <c r="AE19" s="281"/>
      <c r="AF19" s="159" t="str">
        <f t="shared" si="0"/>
        <v xml:space="preserve"> </v>
      </c>
      <c r="AG19" s="159" t="str">
        <f t="shared" si="1"/>
        <v xml:space="preserve"> </v>
      </c>
      <c r="AH19" s="159" t="str">
        <f t="shared" si="2"/>
        <v xml:space="preserve"> </v>
      </c>
      <c r="AI19" s="159" t="str">
        <f t="shared" si="3"/>
        <v xml:space="preserve"> </v>
      </c>
      <c r="AJ19" s="159" t="str">
        <f t="shared" si="4"/>
        <v xml:space="preserve"> </v>
      </c>
      <c r="AK19" s="159">
        <f t="shared" si="5"/>
        <v>1</v>
      </c>
      <c r="AL19" s="159" t="str">
        <f t="shared" si="6"/>
        <v xml:space="preserve"> </v>
      </c>
      <c r="AM19" s="159" t="str">
        <f t="shared" si="7"/>
        <v xml:space="preserve"> </v>
      </c>
      <c r="AN19" s="159" t="str">
        <f t="shared" si="8"/>
        <v xml:space="preserve"> </v>
      </c>
      <c r="AO19" s="159" t="str">
        <f t="shared" si="9"/>
        <v xml:space="preserve"> </v>
      </c>
      <c r="AP19" s="159" t="str">
        <f t="shared" si="10"/>
        <v xml:space="preserve"> </v>
      </c>
      <c r="AQ19" s="159" t="str">
        <f t="shared" si="11"/>
        <v xml:space="preserve"> </v>
      </c>
      <c r="AR19" s="159">
        <f t="shared" si="12"/>
        <v>1</v>
      </c>
      <c r="AS19" s="159">
        <f t="shared" si="13"/>
        <v>1</v>
      </c>
      <c r="AT19" s="159" t="str">
        <f t="shared" si="14"/>
        <v xml:space="preserve"> </v>
      </c>
      <c r="AU19" s="159" t="str">
        <f t="shared" si="15"/>
        <v xml:space="preserve"> </v>
      </c>
      <c r="AV19" s="159" t="str">
        <f t="shared" si="16"/>
        <v xml:space="preserve"> </v>
      </c>
      <c r="AW19" s="159" t="str">
        <f t="shared" si="17"/>
        <v xml:space="preserve"> </v>
      </c>
      <c r="AX19" s="159">
        <f t="shared" si="18"/>
        <v>1</v>
      </c>
      <c r="AY19" s="159">
        <f t="shared" si="19"/>
        <v>1</v>
      </c>
      <c r="AZ19" s="159" t="str">
        <f t="shared" si="20"/>
        <v xml:space="preserve"> </v>
      </c>
      <c r="BA19" s="159" t="str">
        <f t="shared" si="21"/>
        <v xml:space="preserve"> </v>
      </c>
      <c r="BB19" s="159" t="str">
        <f t="shared" si="22"/>
        <v xml:space="preserve"> </v>
      </c>
      <c r="BC19" s="159" t="str">
        <f t="shared" si="23"/>
        <v xml:space="preserve"> </v>
      </c>
      <c r="BD19" s="159" t="str">
        <f t="shared" si="24"/>
        <v xml:space="preserve"> </v>
      </c>
      <c r="BE19" s="159">
        <f t="shared" si="25"/>
        <v>1</v>
      </c>
      <c r="BF19" s="159" t="str">
        <f t="shared" si="26"/>
        <v xml:space="preserve"> </v>
      </c>
      <c r="BG19" s="159">
        <f t="shared" si="27"/>
        <v>1</v>
      </c>
      <c r="BH19" s="159" t="str">
        <f t="shared" si="28"/>
        <v xml:space="preserve"> </v>
      </c>
      <c r="BI19" s="159">
        <f t="shared" si="29"/>
        <v>1</v>
      </c>
      <c r="BJ19" s="159">
        <f t="shared" si="30"/>
        <v>1</v>
      </c>
      <c r="BK19" s="159">
        <f t="shared" si="31"/>
        <v>1</v>
      </c>
      <c r="BL19" s="159">
        <f t="shared" si="32"/>
        <v>1</v>
      </c>
      <c r="BM19" s="159" t="str">
        <f t="shared" si="33"/>
        <v xml:space="preserve"> </v>
      </c>
      <c r="BN19" s="159" t="str">
        <f t="shared" si="34"/>
        <v xml:space="preserve"> </v>
      </c>
      <c r="BO19" s="159">
        <f t="shared" si="35"/>
        <v>1</v>
      </c>
      <c r="BP19" s="159" t="str">
        <f t="shared" si="36"/>
        <v xml:space="preserve"> </v>
      </c>
      <c r="BQ19" s="159">
        <f t="shared" si="37"/>
        <v>1</v>
      </c>
      <c r="BR19" s="159">
        <f t="shared" si="38"/>
        <v>1</v>
      </c>
      <c r="BS19" s="159" t="str">
        <f t="shared" si="39"/>
        <v xml:space="preserve"> </v>
      </c>
      <c r="BT19" s="159">
        <f t="shared" si="40"/>
        <v>1</v>
      </c>
      <c r="BU19" s="159">
        <f t="shared" si="41"/>
        <v>1</v>
      </c>
      <c r="BV19" s="159">
        <f t="shared" si="42"/>
        <v>1</v>
      </c>
      <c r="BW19" s="159">
        <f t="shared" si="43"/>
        <v>1</v>
      </c>
      <c r="BX19" s="159" t="str">
        <f t="shared" si="44"/>
        <v xml:space="preserve"> </v>
      </c>
      <c r="BY19" s="159">
        <f t="shared" si="45"/>
        <v>1</v>
      </c>
      <c r="BZ19" s="159" t="str">
        <f t="shared" si="46"/>
        <v xml:space="preserve"> </v>
      </c>
      <c r="CA19" s="159">
        <f t="shared" si="47"/>
        <v>1</v>
      </c>
      <c r="CB19" s="159">
        <f t="shared" si="48"/>
        <v>1</v>
      </c>
      <c r="CC19" s="159" t="str">
        <f t="shared" si="49"/>
        <v xml:space="preserve"> </v>
      </c>
      <c r="CD19" s="159">
        <f t="shared" si="50"/>
        <v>1</v>
      </c>
      <c r="CE19" s="159">
        <f t="shared" si="51"/>
        <v>1</v>
      </c>
      <c r="CF19" s="159" t="str">
        <f t="shared" si="52"/>
        <v xml:space="preserve"> </v>
      </c>
      <c r="CG19" s="159" t="str">
        <f t="shared" si="53"/>
        <v xml:space="preserve"> </v>
      </c>
      <c r="CH19" s="159" t="str">
        <f t="shared" si="54"/>
        <v xml:space="preserve"> </v>
      </c>
      <c r="CI19" s="159">
        <f t="shared" si="55"/>
        <v>1</v>
      </c>
      <c r="CJ19" s="159">
        <f t="shared" si="56"/>
        <v>1</v>
      </c>
      <c r="CK19" s="159">
        <f t="shared" si="57"/>
        <v>1</v>
      </c>
      <c r="CL19" s="159">
        <f t="shared" si="58"/>
        <v>1</v>
      </c>
      <c r="CM19" s="159" t="str">
        <f t="shared" si="59"/>
        <v xml:space="preserve"> </v>
      </c>
    </row>
    <row r="20" spans="1:91" s="112" customFormat="1" ht="15.95" customHeight="1" x14ac:dyDescent="0.3">
      <c r="A20" s="584"/>
      <c r="B20" s="113">
        <v>4</v>
      </c>
      <c r="C20" s="113" t="s">
        <v>386</v>
      </c>
      <c r="D20" s="394" t="s">
        <v>62</v>
      </c>
      <c r="E20" s="394" t="s">
        <v>73</v>
      </c>
      <c r="F20" s="394" t="s">
        <v>75</v>
      </c>
      <c r="G20" s="394" t="s">
        <v>63</v>
      </c>
      <c r="H20" s="394" t="s">
        <v>88</v>
      </c>
      <c r="I20" s="394" t="s">
        <v>94</v>
      </c>
      <c r="J20" s="394" t="s">
        <v>58</v>
      </c>
      <c r="K20" s="394" t="s">
        <v>93</v>
      </c>
      <c r="L20" s="394" t="s">
        <v>104</v>
      </c>
      <c r="M20" s="394" t="s">
        <v>87</v>
      </c>
      <c r="N20" s="394" t="s">
        <v>82</v>
      </c>
      <c r="O20" s="394" t="s">
        <v>78</v>
      </c>
      <c r="P20" s="394" t="s">
        <v>54</v>
      </c>
      <c r="Q20" s="394" t="s">
        <v>84</v>
      </c>
      <c r="R20" s="394" t="s">
        <v>106</v>
      </c>
      <c r="S20" s="394" t="s">
        <v>98</v>
      </c>
      <c r="T20" s="394" t="s">
        <v>105</v>
      </c>
      <c r="U20" s="394" t="s">
        <v>103</v>
      </c>
      <c r="V20" s="394" t="s">
        <v>50</v>
      </c>
      <c r="W20" s="394" t="s">
        <v>79</v>
      </c>
      <c r="X20" s="394" t="s">
        <v>74</v>
      </c>
      <c r="Y20" s="394" t="s">
        <v>85</v>
      </c>
      <c r="Z20" s="394" t="s">
        <v>97</v>
      </c>
      <c r="AA20" s="394" t="s">
        <v>234</v>
      </c>
      <c r="AB20" s="394" t="s">
        <v>57</v>
      </c>
      <c r="AC20" s="394" t="s">
        <v>198</v>
      </c>
      <c r="AD20" s="404" t="s">
        <v>90</v>
      </c>
      <c r="AE20" s="281"/>
      <c r="AF20" s="159" t="str">
        <f t="shared" si="0"/>
        <v xml:space="preserve"> </v>
      </c>
      <c r="AG20" s="159" t="str">
        <f t="shared" si="1"/>
        <v xml:space="preserve"> </v>
      </c>
      <c r="AH20" s="159" t="str">
        <f t="shared" si="2"/>
        <v xml:space="preserve"> </v>
      </c>
      <c r="AI20" s="159" t="str">
        <f t="shared" si="3"/>
        <v xml:space="preserve"> </v>
      </c>
      <c r="AJ20" s="159" t="str">
        <f t="shared" si="4"/>
        <v xml:space="preserve"> </v>
      </c>
      <c r="AK20" s="159">
        <f t="shared" si="5"/>
        <v>1</v>
      </c>
      <c r="AL20" s="159" t="str">
        <f t="shared" si="6"/>
        <v xml:space="preserve"> </v>
      </c>
      <c r="AM20" s="159" t="str">
        <f t="shared" si="7"/>
        <v xml:space="preserve"> </v>
      </c>
      <c r="AN20" s="159" t="str">
        <f t="shared" si="8"/>
        <v xml:space="preserve"> </v>
      </c>
      <c r="AO20" s="159">
        <f t="shared" si="9"/>
        <v>1</v>
      </c>
      <c r="AP20" s="159" t="str">
        <f t="shared" si="10"/>
        <v xml:space="preserve"> </v>
      </c>
      <c r="AQ20" s="159" t="str">
        <f t="shared" si="11"/>
        <v xml:space="preserve"> </v>
      </c>
      <c r="AR20" s="159">
        <f t="shared" si="12"/>
        <v>1</v>
      </c>
      <c r="AS20" s="159" t="str">
        <f t="shared" si="13"/>
        <v xml:space="preserve"> </v>
      </c>
      <c r="AT20" s="159">
        <f t="shared" si="14"/>
        <v>1</v>
      </c>
      <c r="AU20" s="159" t="str">
        <f t="shared" si="15"/>
        <v xml:space="preserve"> </v>
      </c>
      <c r="AV20" s="159" t="str">
        <f t="shared" si="16"/>
        <v xml:space="preserve"> </v>
      </c>
      <c r="AW20" s="159" t="str">
        <f t="shared" si="17"/>
        <v xml:space="preserve"> </v>
      </c>
      <c r="AX20" s="159">
        <f t="shared" si="18"/>
        <v>1</v>
      </c>
      <c r="AY20" s="159">
        <f t="shared" si="19"/>
        <v>1</v>
      </c>
      <c r="AZ20" s="159" t="str">
        <f t="shared" si="20"/>
        <v xml:space="preserve"> </v>
      </c>
      <c r="BA20" s="159" t="str">
        <f t="shared" si="21"/>
        <v xml:space="preserve"> </v>
      </c>
      <c r="BB20" s="159" t="str">
        <f t="shared" si="22"/>
        <v xml:space="preserve"> </v>
      </c>
      <c r="BC20" s="159" t="str">
        <f t="shared" si="23"/>
        <v xml:space="preserve"> </v>
      </c>
      <c r="BD20" s="159" t="str">
        <f t="shared" si="24"/>
        <v xml:space="preserve"> </v>
      </c>
      <c r="BE20" s="159" t="str">
        <f t="shared" si="25"/>
        <v xml:space="preserve"> </v>
      </c>
      <c r="BF20" s="159" t="str">
        <f t="shared" si="26"/>
        <v xml:space="preserve"> </v>
      </c>
      <c r="BG20" s="159">
        <f t="shared" si="27"/>
        <v>1</v>
      </c>
      <c r="BH20" s="159">
        <f t="shared" si="28"/>
        <v>1</v>
      </c>
      <c r="BI20" s="159">
        <f t="shared" si="29"/>
        <v>1</v>
      </c>
      <c r="BJ20" s="159" t="str">
        <f t="shared" si="30"/>
        <v xml:space="preserve"> </v>
      </c>
      <c r="BK20" s="159">
        <f t="shared" si="31"/>
        <v>1</v>
      </c>
      <c r="BL20" s="159">
        <f t="shared" si="32"/>
        <v>1</v>
      </c>
      <c r="BM20" s="159" t="str">
        <f t="shared" si="33"/>
        <v xml:space="preserve"> </v>
      </c>
      <c r="BN20" s="159" t="str">
        <f t="shared" si="34"/>
        <v xml:space="preserve"> </v>
      </c>
      <c r="BO20" s="159">
        <f t="shared" si="35"/>
        <v>1</v>
      </c>
      <c r="BP20" s="159" t="str">
        <f t="shared" si="36"/>
        <v xml:space="preserve"> </v>
      </c>
      <c r="BQ20" s="159">
        <f t="shared" si="37"/>
        <v>1</v>
      </c>
      <c r="BR20" s="159">
        <f t="shared" si="38"/>
        <v>1</v>
      </c>
      <c r="BS20" s="159" t="str">
        <f t="shared" si="39"/>
        <v xml:space="preserve"> </v>
      </c>
      <c r="BT20" s="159">
        <f t="shared" si="40"/>
        <v>1</v>
      </c>
      <c r="BU20" s="159">
        <f t="shared" si="41"/>
        <v>1</v>
      </c>
      <c r="BV20" s="159">
        <f t="shared" si="42"/>
        <v>1</v>
      </c>
      <c r="BW20" s="159">
        <f t="shared" si="43"/>
        <v>1</v>
      </c>
      <c r="BX20" s="159" t="str">
        <f t="shared" si="44"/>
        <v xml:space="preserve"> </v>
      </c>
      <c r="BY20" s="159">
        <f t="shared" si="45"/>
        <v>1</v>
      </c>
      <c r="BZ20" s="159">
        <f t="shared" si="46"/>
        <v>1</v>
      </c>
      <c r="CA20" s="159">
        <f t="shared" si="47"/>
        <v>1</v>
      </c>
      <c r="CB20" s="159" t="str">
        <f t="shared" si="48"/>
        <v xml:space="preserve"> </v>
      </c>
      <c r="CC20" s="159" t="str">
        <f t="shared" si="49"/>
        <v xml:space="preserve"> </v>
      </c>
      <c r="CD20" s="159">
        <f t="shared" si="50"/>
        <v>1</v>
      </c>
      <c r="CE20" s="159">
        <f t="shared" si="51"/>
        <v>1</v>
      </c>
      <c r="CF20" s="159" t="str">
        <f t="shared" si="52"/>
        <v xml:space="preserve"> </v>
      </c>
      <c r="CG20" s="159" t="str">
        <f t="shared" si="53"/>
        <v xml:space="preserve"> </v>
      </c>
      <c r="CH20" s="159" t="str">
        <f t="shared" si="54"/>
        <v xml:space="preserve"> </v>
      </c>
      <c r="CI20" s="159">
        <f t="shared" si="55"/>
        <v>1</v>
      </c>
      <c r="CJ20" s="159">
        <f t="shared" si="56"/>
        <v>1</v>
      </c>
      <c r="CK20" s="159">
        <f t="shared" si="57"/>
        <v>1</v>
      </c>
      <c r="CL20" s="159">
        <f t="shared" si="58"/>
        <v>1</v>
      </c>
      <c r="CM20" s="159" t="str">
        <f t="shared" si="59"/>
        <v xml:space="preserve"> </v>
      </c>
    </row>
    <row r="21" spans="1:91" s="112" customFormat="1" ht="15.95" customHeight="1" x14ac:dyDescent="0.3">
      <c r="A21" s="585"/>
      <c r="B21" s="114">
        <v>5</v>
      </c>
      <c r="C21" s="114" t="s">
        <v>387</v>
      </c>
      <c r="D21" s="395" t="s">
        <v>88</v>
      </c>
      <c r="E21" s="395" t="s">
        <v>85</v>
      </c>
      <c r="F21" s="395" t="s">
        <v>75</v>
      </c>
      <c r="G21" s="395" t="s">
        <v>97</v>
      </c>
      <c r="H21" s="395" t="s">
        <v>90</v>
      </c>
      <c r="I21" s="395" t="s">
        <v>94</v>
      </c>
      <c r="J21" s="395" t="s">
        <v>79</v>
      </c>
      <c r="K21" s="395" t="s">
        <v>93</v>
      </c>
      <c r="L21" s="395" t="s">
        <v>87</v>
      </c>
      <c r="M21" s="395" t="s">
        <v>58</v>
      </c>
      <c r="N21" s="395" t="s">
        <v>82</v>
      </c>
      <c r="O21" s="395" t="s">
        <v>78</v>
      </c>
      <c r="P21" s="395" t="s">
        <v>54</v>
      </c>
      <c r="Q21" s="395" t="s">
        <v>63</v>
      </c>
      <c r="R21" s="395" t="s">
        <v>84</v>
      </c>
      <c r="S21" s="395" t="s">
        <v>98</v>
      </c>
      <c r="T21" s="395" t="s">
        <v>254</v>
      </c>
      <c r="U21" s="395" t="s">
        <v>95</v>
      </c>
      <c r="V21" s="395" t="s">
        <v>50</v>
      </c>
      <c r="W21" s="395" t="s">
        <v>74</v>
      </c>
      <c r="X21" s="395" t="s">
        <v>70</v>
      </c>
      <c r="Y21" s="395" t="s">
        <v>62</v>
      </c>
      <c r="Z21" s="395" t="s">
        <v>234</v>
      </c>
      <c r="AA21" s="395" t="s">
        <v>57</v>
      </c>
      <c r="AB21" s="395" t="s">
        <v>77</v>
      </c>
      <c r="AC21" s="395" t="s">
        <v>198</v>
      </c>
      <c r="AD21" s="405" t="s">
        <v>73</v>
      </c>
      <c r="AE21" s="282"/>
      <c r="AF21" s="159" t="str">
        <f t="shared" si="0"/>
        <v xml:space="preserve"> </v>
      </c>
      <c r="AG21" s="159" t="str">
        <f t="shared" si="1"/>
        <v xml:space="preserve"> </v>
      </c>
      <c r="AH21" s="159" t="str">
        <f t="shared" si="2"/>
        <v xml:space="preserve"> </v>
      </c>
      <c r="AI21" s="159" t="str">
        <f t="shared" si="3"/>
        <v xml:space="preserve"> </v>
      </c>
      <c r="AJ21" s="159" t="str">
        <f t="shared" si="4"/>
        <v xml:space="preserve"> </v>
      </c>
      <c r="AK21" s="159">
        <f t="shared" si="5"/>
        <v>1</v>
      </c>
      <c r="AL21" s="159" t="str">
        <f t="shared" si="6"/>
        <v xml:space="preserve"> </v>
      </c>
      <c r="AM21" s="159" t="str">
        <f t="shared" si="7"/>
        <v xml:space="preserve"> </v>
      </c>
      <c r="AN21" s="159" t="str">
        <f t="shared" si="8"/>
        <v xml:space="preserve"> </v>
      </c>
      <c r="AO21" s="159">
        <f t="shared" si="9"/>
        <v>1</v>
      </c>
      <c r="AP21" s="159" t="str">
        <f t="shared" si="10"/>
        <v xml:space="preserve"> </v>
      </c>
      <c r="AQ21" s="159" t="str">
        <f t="shared" si="11"/>
        <v xml:space="preserve"> </v>
      </c>
      <c r="AR21" s="159">
        <f t="shared" si="12"/>
        <v>1</v>
      </c>
      <c r="AS21" s="159">
        <f t="shared" si="13"/>
        <v>1</v>
      </c>
      <c r="AT21" s="159">
        <f t="shared" si="14"/>
        <v>1</v>
      </c>
      <c r="AU21" s="159" t="str">
        <f t="shared" si="15"/>
        <v xml:space="preserve"> </v>
      </c>
      <c r="AV21" s="159" t="str">
        <f t="shared" si="16"/>
        <v xml:space="preserve"> </v>
      </c>
      <c r="AW21" s="159" t="str">
        <f t="shared" si="17"/>
        <v xml:space="preserve"> </v>
      </c>
      <c r="AX21" s="159">
        <f t="shared" si="18"/>
        <v>1</v>
      </c>
      <c r="AY21" s="159">
        <f t="shared" si="19"/>
        <v>1</v>
      </c>
      <c r="AZ21" s="159" t="str">
        <f t="shared" si="20"/>
        <v xml:space="preserve"> </v>
      </c>
      <c r="BA21" s="159" t="str">
        <f t="shared" si="21"/>
        <v xml:space="preserve"> </v>
      </c>
      <c r="BB21" s="159" t="str">
        <f t="shared" si="22"/>
        <v xml:space="preserve"> </v>
      </c>
      <c r="BC21" s="159" t="str">
        <f t="shared" si="23"/>
        <v xml:space="preserve"> </v>
      </c>
      <c r="BD21" s="159" t="str">
        <f t="shared" si="24"/>
        <v xml:space="preserve"> </v>
      </c>
      <c r="BE21" s="159">
        <f t="shared" si="25"/>
        <v>1</v>
      </c>
      <c r="BF21" s="159" t="str">
        <f t="shared" si="26"/>
        <v xml:space="preserve"> </v>
      </c>
      <c r="BG21" s="159">
        <f t="shared" si="27"/>
        <v>1</v>
      </c>
      <c r="BH21" s="159">
        <f t="shared" si="28"/>
        <v>1</v>
      </c>
      <c r="BI21" s="159">
        <f t="shared" si="29"/>
        <v>1</v>
      </c>
      <c r="BJ21" s="159">
        <f t="shared" si="30"/>
        <v>1</v>
      </c>
      <c r="BK21" s="159">
        <f t="shared" si="31"/>
        <v>1</v>
      </c>
      <c r="BL21" s="159">
        <f t="shared" si="32"/>
        <v>1</v>
      </c>
      <c r="BM21" s="159" t="str">
        <f t="shared" si="33"/>
        <v xml:space="preserve"> </v>
      </c>
      <c r="BN21" s="159" t="str">
        <f t="shared" si="34"/>
        <v xml:space="preserve"> </v>
      </c>
      <c r="BO21" s="159">
        <f t="shared" si="35"/>
        <v>1</v>
      </c>
      <c r="BP21" s="159" t="str">
        <f t="shared" si="36"/>
        <v xml:space="preserve"> </v>
      </c>
      <c r="BQ21" s="159">
        <f t="shared" si="37"/>
        <v>1</v>
      </c>
      <c r="BR21" s="159">
        <f t="shared" si="38"/>
        <v>1</v>
      </c>
      <c r="BS21" s="159" t="str">
        <f t="shared" si="39"/>
        <v xml:space="preserve"> </v>
      </c>
      <c r="BT21" s="159">
        <f t="shared" si="40"/>
        <v>1</v>
      </c>
      <c r="BU21" s="159">
        <f t="shared" si="41"/>
        <v>1</v>
      </c>
      <c r="BV21" s="159">
        <f t="shared" si="42"/>
        <v>1</v>
      </c>
      <c r="BW21" s="159">
        <f t="shared" si="43"/>
        <v>1</v>
      </c>
      <c r="BX21" s="159" t="str">
        <f t="shared" si="44"/>
        <v xml:space="preserve"> </v>
      </c>
      <c r="BY21" s="159">
        <f t="shared" si="45"/>
        <v>1</v>
      </c>
      <c r="BZ21" s="159">
        <f t="shared" si="46"/>
        <v>1</v>
      </c>
      <c r="CA21" s="159">
        <f t="shared" si="47"/>
        <v>1</v>
      </c>
      <c r="CB21" s="159">
        <f t="shared" si="48"/>
        <v>1</v>
      </c>
      <c r="CC21" s="159" t="str">
        <f t="shared" si="49"/>
        <v xml:space="preserve"> </v>
      </c>
      <c r="CD21" s="159">
        <f t="shared" si="50"/>
        <v>1</v>
      </c>
      <c r="CE21" s="159">
        <f t="shared" si="51"/>
        <v>1</v>
      </c>
      <c r="CF21" s="159" t="str">
        <f t="shared" si="52"/>
        <v xml:space="preserve"> </v>
      </c>
      <c r="CG21" s="159" t="str">
        <f t="shared" si="53"/>
        <v xml:space="preserve"> </v>
      </c>
      <c r="CH21" s="159" t="str">
        <f t="shared" si="54"/>
        <v xml:space="preserve"> </v>
      </c>
      <c r="CI21" s="159" t="str">
        <f t="shared" si="55"/>
        <v xml:space="preserve"> </v>
      </c>
      <c r="CJ21" s="159" t="str">
        <f t="shared" si="56"/>
        <v xml:space="preserve"> </v>
      </c>
      <c r="CK21" s="159" t="str">
        <f t="shared" si="57"/>
        <v xml:space="preserve"> </v>
      </c>
      <c r="CL21" s="159" t="str">
        <f t="shared" si="58"/>
        <v xml:space="preserve"> </v>
      </c>
      <c r="CM21" s="159" t="str">
        <f t="shared" si="59"/>
        <v xml:space="preserve"> </v>
      </c>
    </row>
    <row r="22" spans="1:91" s="116" customFormat="1" ht="15.95" customHeight="1" x14ac:dyDescent="0.3">
      <c r="A22" s="586">
        <v>5</v>
      </c>
      <c r="B22" s="115">
        <v>1</v>
      </c>
      <c r="C22" s="115" t="s">
        <v>330</v>
      </c>
      <c r="D22" s="396" t="s">
        <v>57</v>
      </c>
      <c r="E22" s="396" t="s">
        <v>84</v>
      </c>
      <c r="F22" s="396" t="s">
        <v>75</v>
      </c>
      <c r="G22" s="396" t="s">
        <v>53</v>
      </c>
      <c r="H22" s="396" t="s">
        <v>90</v>
      </c>
      <c r="I22" s="396" t="s">
        <v>79</v>
      </c>
      <c r="J22" s="396" t="s">
        <v>77</v>
      </c>
      <c r="K22" s="396" t="s">
        <v>85</v>
      </c>
      <c r="L22" s="396" t="s">
        <v>101</v>
      </c>
      <c r="M22" s="396" t="s">
        <v>46</v>
      </c>
      <c r="N22" s="396" t="s">
        <v>51</v>
      </c>
      <c r="O22" s="396" t="s">
        <v>52</v>
      </c>
      <c r="P22" s="396" t="s">
        <v>87</v>
      </c>
      <c r="Q22" s="396" t="s">
        <v>106</v>
      </c>
      <c r="R22" s="396" t="s">
        <v>99</v>
      </c>
      <c r="S22" s="396" t="s">
        <v>78</v>
      </c>
      <c r="T22" s="396" t="s">
        <v>98</v>
      </c>
      <c r="U22" s="396" t="s">
        <v>93</v>
      </c>
      <c r="V22" s="396" t="s">
        <v>50</v>
      </c>
      <c r="W22" s="396" t="s">
        <v>199</v>
      </c>
      <c r="X22" s="396" t="s">
        <v>82</v>
      </c>
      <c r="Y22" s="396" t="s">
        <v>65</v>
      </c>
      <c r="Z22" s="396" t="s">
        <v>88</v>
      </c>
      <c r="AA22" s="396" t="s">
        <v>48</v>
      </c>
      <c r="AB22" s="396" t="s">
        <v>62</v>
      </c>
      <c r="AC22" s="396" t="s">
        <v>13</v>
      </c>
      <c r="AD22" s="406" t="s">
        <v>47</v>
      </c>
      <c r="AE22" s="283"/>
      <c r="AF22" s="160">
        <f t="shared" si="0"/>
        <v>1</v>
      </c>
      <c r="AG22" s="160">
        <f t="shared" si="1"/>
        <v>1</v>
      </c>
      <c r="AH22" s="160">
        <f t="shared" si="2"/>
        <v>1</v>
      </c>
      <c r="AI22" s="160">
        <f t="shared" si="3"/>
        <v>1</v>
      </c>
      <c r="AJ22" s="160" t="str">
        <f t="shared" si="4"/>
        <v xml:space="preserve"> </v>
      </c>
      <c r="AK22" s="160">
        <f t="shared" si="5"/>
        <v>1</v>
      </c>
      <c r="AL22" s="160">
        <f t="shared" si="6"/>
        <v>1</v>
      </c>
      <c r="AM22" s="160">
        <f t="shared" si="7"/>
        <v>1</v>
      </c>
      <c r="AN22" s="160">
        <f t="shared" si="8"/>
        <v>1</v>
      </c>
      <c r="AO22" s="160" t="str">
        <f t="shared" si="9"/>
        <v xml:space="preserve"> </v>
      </c>
      <c r="AP22" s="160" t="str">
        <f t="shared" si="10"/>
        <v xml:space="preserve"> </v>
      </c>
      <c r="AQ22" s="160" t="str">
        <f t="shared" si="11"/>
        <v xml:space="preserve"> </v>
      </c>
      <c r="AR22" s="160">
        <f t="shared" si="12"/>
        <v>1</v>
      </c>
      <c r="AS22" s="160" t="str">
        <f t="shared" si="13"/>
        <v xml:space="preserve"> </v>
      </c>
      <c r="AT22" s="160" t="str">
        <f t="shared" si="14"/>
        <v xml:space="preserve"> </v>
      </c>
      <c r="AU22" s="160" t="str">
        <f t="shared" si="15"/>
        <v xml:space="preserve"> </v>
      </c>
      <c r="AV22" s="160" t="str">
        <f t="shared" si="16"/>
        <v xml:space="preserve"> </v>
      </c>
      <c r="AW22" s="160" t="str">
        <f t="shared" si="17"/>
        <v xml:space="preserve"> </v>
      </c>
      <c r="AX22" s="160">
        <f t="shared" si="18"/>
        <v>1</v>
      </c>
      <c r="AY22" s="160" t="str">
        <f t="shared" si="19"/>
        <v xml:space="preserve"> </v>
      </c>
      <c r="AZ22" s="160" t="str">
        <f t="shared" si="20"/>
        <v xml:space="preserve"> </v>
      </c>
      <c r="BA22" s="160">
        <f t="shared" si="21"/>
        <v>1</v>
      </c>
      <c r="BB22" s="160" t="str">
        <f t="shared" si="22"/>
        <v xml:space="preserve"> </v>
      </c>
      <c r="BC22" s="160" t="str">
        <f t="shared" si="23"/>
        <v xml:space="preserve"> </v>
      </c>
      <c r="BD22" s="160" t="str">
        <f t="shared" si="24"/>
        <v xml:space="preserve"> </v>
      </c>
      <c r="BE22" s="160" t="str">
        <f t="shared" si="25"/>
        <v xml:space="preserve"> </v>
      </c>
      <c r="BF22" s="160" t="str">
        <f t="shared" si="26"/>
        <v xml:space="preserve"> </v>
      </c>
      <c r="BG22" s="160" t="str">
        <f t="shared" si="27"/>
        <v xml:space="preserve"> </v>
      </c>
      <c r="BH22" s="160" t="str">
        <f t="shared" si="28"/>
        <v xml:space="preserve"> </v>
      </c>
      <c r="BI22" s="160">
        <f t="shared" si="29"/>
        <v>1</v>
      </c>
      <c r="BJ22" s="160">
        <f t="shared" si="30"/>
        <v>1</v>
      </c>
      <c r="BK22" s="160">
        <f t="shared" si="31"/>
        <v>1</v>
      </c>
      <c r="BL22" s="160">
        <f t="shared" si="32"/>
        <v>1</v>
      </c>
      <c r="BM22" s="160" t="str">
        <f t="shared" si="33"/>
        <v xml:space="preserve"> </v>
      </c>
      <c r="BN22" s="160" t="str">
        <f t="shared" si="34"/>
        <v xml:space="preserve"> </v>
      </c>
      <c r="BO22" s="160">
        <f t="shared" si="35"/>
        <v>1</v>
      </c>
      <c r="BP22" s="160" t="str">
        <f t="shared" si="36"/>
        <v xml:space="preserve"> </v>
      </c>
      <c r="BQ22" s="160" t="str">
        <f t="shared" si="37"/>
        <v xml:space="preserve"> </v>
      </c>
      <c r="BR22" s="160">
        <f t="shared" si="38"/>
        <v>1</v>
      </c>
      <c r="BS22" s="160" t="str">
        <f t="shared" si="39"/>
        <v xml:space="preserve"> </v>
      </c>
      <c r="BT22" s="160">
        <f t="shared" si="40"/>
        <v>1</v>
      </c>
      <c r="BU22" s="160">
        <f t="shared" si="41"/>
        <v>1</v>
      </c>
      <c r="BV22" s="160">
        <f t="shared" si="42"/>
        <v>1</v>
      </c>
      <c r="BW22" s="160">
        <f t="shared" si="43"/>
        <v>1</v>
      </c>
      <c r="BX22" s="160" t="str">
        <f t="shared" si="44"/>
        <v xml:space="preserve"> </v>
      </c>
      <c r="BY22" s="160">
        <f t="shared" si="45"/>
        <v>1</v>
      </c>
      <c r="BZ22" s="160" t="str">
        <f t="shared" si="46"/>
        <v xml:space="preserve"> </v>
      </c>
      <c r="CA22" s="160" t="str">
        <f t="shared" si="47"/>
        <v xml:space="preserve"> </v>
      </c>
      <c r="CB22" s="160" t="str">
        <f t="shared" si="48"/>
        <v xml:space="preserve"> </v>
      </c>
      <c r="CC22" s="160">
        <f t="shared" si="49"/>
        <v>1</v>
      </c>
      <c r="CD22" s="160" t="str">
        <f t="shared" si="50"/>
        <v xml:space="preserve"> </v>
      </c>
      <c r="CE22" s="160">
        <f t="shared" si="51"/>
        <v>1</v>
      </c>
      <c r="CF22" s="160">
        <f t="shared" si="52"/>
        <v>1</v>
      </c>
      <c r="CG22" s="160" t="str">
        <f t="shared" si="53"/>
        <v xml:space="preserve"> </v>
      </c>
      <c r="CH22" s="160">
        <f t="shared" si="54"/>
        <v>1</v>
      </c>
      <c r="CI22" s="160" t="str">
        <f t="shared" si="55"/>
        <v xml:space="preserve"> </v>
      </c>
      <c r="CJ22" s="160" t="str">
        <f t="shared" si="56"/>
        <v xml:space="preserve"> </v>
      </c>
      <c r="CK22" s="160" t="str">
        <f t="shared" si="57"/>
        <v xml:space="preserve"> </v>
      </c>
      <c r="CL22" s="160">
        <f t="shared" si="58"/>
        <v>1</v>
      </c>
      <c r="CM22" s="160" t="str">
        <f t="shared" si="59"/>
        <v xml:space="preserve"> </v>
      </c>
    </row>
    <row r="23" spans="1:91" s="116" customFormat="1" ht="15.95" customHeight="1" x14ac:dyDescent="0.3">
      <c r="A23" s="587"/>
      <c r="B23" s="117">
        <v>2</v>
      </c>
      <c r="C23" s="117" t="s">
        <v>335</v>
      </c>
      <c r="D23" s="397" t="s">
        <v>50</v>
      </c>
      <c r="E23" s="397" t="s">
        <v>84</v>
      </c>
      <c r="F23" s="397" t="s">
        <v>62</v>
      </c>
      <c r="G23" s="397" t="s">
        <v>88</v>
      </c>
      <c r="H23" s="397" t="s">
        <v>51</v>
      </c>
      <c r="I23" s="397" t="s">
        <v>79</v>
      </c>
      <c r="J23" s="397" t="s">
        <v>53</v>
      </c>
      <c r="K23" s="833" t="s">
        <v>56</v>
      </c>
      <c r="L23" s="397" t="s">
        <v>57</v>
      </c>
      <c r="M23" s="397" t="s">
        <v>93</v>
      </c>
      <c r="N23" s="397" t="s">
        <v>65</v>
      </c>
      <c r="O23" s="397" t="s">
        <v>52</v>
      </c>
      <c r="P23" s="397" t="s">
        <v>106</v>
      </c>
      <c r="Q23" s="397" t="s">
        <v>90</v>
      </c>
      <c r="R23" s="397" t="s">
        <v>99</v>
      </c>
      <c r="S23" s="397" t="s">
        <v>78</v>
      </c>
      <c r="T23" s="397" t="s">
        <v>98</v>
      </c>
      <c r="U23" s="397" t="s">
        <v>82</v>
      </c>
      <c r="V23" s="397" t="s">
        <v>71</v>
      </c>
      <c r="W23" s="397" t="s">
        <v>199</v>
      </c>
      <c r="X23" s="397" t="s">
        <v>87</v>
      </c>
      <c r="Y23" s="397" t="s">
        <v>85</v>
      </c>
      <c r="Z23" s="397" t="s">
        <v>75</v>
      </c>
      <c r="AA23" s="397" t="s">
        <v>48</v>
      </c>
      <c r="AB23" s="397" t="s">
        <v>77</v>
      </c>
      <c r="AC23" s="397" t="s">
        <v>13</v>
      </c>
      <c r="AD23" s="400" t="s">
        <v>47</v>
      </c>
      <c r="AE23" s="284"/>
      <c r="AF23" s="160">
        <f t="shared" si="0"/>
        <v>1</v>
      </c>
      <c r="AG23" s="160" t="str">
        <f t="shared" si="1"/>
        <v xml:space="preserve"> </v>
      </c>
      <c r="AH23" s="160">
        <f t="shared" si="2"/>
        <v>1</v>
      </c>
      <c r="AI23" s="160">
        <f t="shared" si="3"/>
        <v>1</v>
      </c>
      <c r="AJ23" s="160" t="str">
        <f t="shared" si="4"/>
        <v xml:space="preserve"> </v>
      </c>
      <c r="AK23" s="160">
        <f t="shared" si="5"/>
        <v>1</v>
      </c>
      <c r="AL23" s="160">
        <f t="shared" si="6"/>
        <v>1</v>
      </c>
      <c r="AM23" s="160">
        <f t="shared" si="7"/>
        <v>1</v>
      </c>
      <c r="AN23" s="160">
        <f t="shared" si="8"/>
        <v>1</v>
      </c>
      <c r="AO23" s="160" t="str">
        <f t="shared" si="9"/>
        <v xml:space="preserve"> </v>
      </c>
      <c r="AP23" s="160" t="str">
        <f t="shared" si="10"/>
        <v xml:space="preserve"> </v>
      </c>
      <c r="AQ23" s="160">
        <f t="shared" si="11"/>
        <v>1</v>
      </c>
      <c r="AR23" s="160">
        <f t="shared" si="12"/>
        <v>1</v>
      </c>
      <c r="AS23" s="160" t="str">
        <f t="shared" si="13"/>
        <v xml:space="preserve"> </v>
      </c>
      <c r="AT23" s="160" t="str">
        <f t="shared" si="14"/>
        <v xml:space="preserve"> </v>
      </c>
      <c r="AU23" s="160" t="str">
        <f t="shared" si="15"/>
        <v xml:space="preserve"> </v>
      </c>
      <c r="AV23" s="160" t="str">
        <f t="shared" si="16"/>
        <v xml:space="preserve"> </v>
      </c>
      <c r="AW23" s="160" t="str">
        <f t="shared" si="17"/>
        <v xml:space="preserve"> </v>
      </c>
      <c r="AX23" s="160">
        <f t="shared" si="18"/>
        <v>1</v>
      </c>
      <c r="AY23" s="160" t="str">
        <f t="shared" si="19"/>
        <v xml:space="preserve"> </v>
      </c>
      <c r="AZ23" s="160" t="str">
        <f t="shared" si="20"/>
        <v xml:space="preserve"> </v>
      </c>
      <c r="BA23" s="160">
        <f t="shared" si="21"/>
        <v>1</v>
      </c>
      <c r="BB23" s="160" t="str">
        <f t="shared" si="22"/>
        <v xml:space="preserve"> </v>
      </c>
      <c r="BC23" s="160" t="str">
        <f t="shared" si="23"/>
        <v xml:space="preserve"> </v>
      </c>
      <c r="BD23" s="160" t="str">
        <f t="shared" si="24"/>
        <v xml:space="preserve"> </v>
      </c>
      <c r="BE23" s="160" t="str">
        <f t="shared" si="25"/>
        <v xml:space="preserve"> </v>
      </c>
      <c r="BF23" s="160">
        <f t="shared" si="26"/>
        <v>1</v>
      </c>
      <c r="BG23" s="160" t="str">
        <f t="shared" si="27"/>
        <v xml:space="preserve"> </v>
      </c>
      <c r="BH23" s="160" t="str">
        <f t="shared" si="28"/>
        <v xml:space="preserve"> </v>
      </c>
      <c r="BI23" s="160">
        <f t="shared" si="29"/>
        <v>1</v>
      </c>
      <c r="BJ23" s="160">
        <f t="shared" si="30"/>
        <v>1</v>
      </c>
      <c r="BK23" s="160">
        <f t="shared" si="31"/>
        <v>1</v>
      </c>
      <c r="BL23" s="160">
        <f t="shared" si="32"/>
        <v>1</v>
      </c>
      <c r="BM23" s="160" t="str">
        <f t="shared" si="33"/>
        <v xml:space="preserve"> </v>
      </c>
      <c r="BN23" s="160" t="str">
        <f t="shared" si="34"/>
        <v xml:space="preserve"> </v>
      </c>
      <c r="BO23" s="160">
        <f t="shared" si="35"/>
        <v>1</v>
      </c>
      <c r="BP23" s="160" t="str">
        <f t="shared" si="36"/>
        <v xml:space="preserve"> </v>
      </c>
      <c r="BQ23" s="160" t="str">
        <f t="shared" si="37"/>
        <v xml:space="preserve"> </v>
      </c>
      <c r="BR23" s="160">
        <f t="shared" si="38"/>
        <v>1</v>
      </c>
      <c r="BS23" s="160" t="str">
        <f t="shared" si="39"/>
        <v xml:space="preserve"> </v>
      </c>
      <c r="BT23" s="160">
        <f t="shared" si="40"/>
        <v>1</v>
      </c>
      <c r="BU23" s="160">
        <f t="shared" si="41"/>
        <v>1</v>
      </c>
      <c r="BV23" s="160">
        <f t="shared" si="42"/>
        <v>1</v>
      </c>
      <c r="BW23" s="160">
        <f t="shared" si="43"/>
        <v>1</v>
      </c>
      <c r="BX23" s="160" t="str">
        <f t="shared" si="44"/>
        <v xml:space="preserve"> </v>
      </c>
      <c r="BY23" s="160">
        <f t="shared" si="45"/>
        <v>1</v>
      </c>
      <c r="BZ23" s="160" t="str">
        <f t="shared" si="46"/>
        <v xml:space="preserve"> </v>
      </c>
      <c r="CA23" s="160" t="str">
        <f t="shared" si="47"/>
        <v xml:space="preserve"> </v>
      </c>
      <c r="CB23" s="160" t="str">
        <f t="shared" si="48"/>
        <v xml:space="preserve"> </v>
      </c>
      <c r="CC23" s="160">
        <f t="shared" si="49"/>
        <v>1</v>
      </c>
      <c r="CD23" s="160" t="str">
        <f t="shared" si="50"/>
        <v xml:space="preserve"> </v>
      </c>
      <c r="CE23" s="160">
        <f t="shared" si="51"/>
        <v>1</v>
      </c>
      <c r="CF23" s="160">
        <f t="shared" si="52"/>
        <v>1</v>
      </c>
      <c r="CG23" s="160" t="str">
        <f t="shared" si="53"/>
        <v xml:space="preserve"> </v>
      </c>
      <c r="CH23" s="160" t="str">
        <f t="shared" si="54"/>
        <v xml:space="preserve"> </v>
      </c>
      <c r="CI23" s="160" t="str">
        <f t="shared" si="55"/>
        <v xml:space="preserve"> </v>
      </c>
      <c r="CJ23" s="160" t="str">
        <f t="shared" si="56"/>
        <v xml:space="preserve"> </v>
      </c>
      <c r="CK23" s="160" t="str">
        <f t="shared" si="57"/>
        <v xml:space="preserve"> </v>
      </c>
      <c r="CL23" s="160">
        <f t="shared" si="58"/>
        <v>1</v>
      </c>
      <c r="CM23" s="160" t="str">
        <f t="shared" si="59"/>
        <v xml:space="preserve"> </v>
      </c>
    </row>
    <row r="24" spans="1:91" s="116" customFormat="1" ht="15.95" customHeight="1" x14ac:dyDescent="0.3">
      <c r="A24" s="587"/>
      <c r="B24" s="117">
        <v>3</v>
      </c>
      <c r="C24" s="117" t="s">
        <v>385</v>
      </c>
      <c r="D24" s="397" t="s">
        <v>50</v>
      </c>
      <c r="E24" s="397" t="s">
        <v>48</v>
      </c>
      <c r="F24" s="397" t="s">
        <v>79</v>
      </c>
      <c r="G24" s="397" t="s">
        <v>106</v>
      </c>
      <c r="H24" s="397" t="s">
        <v>84</v>
      </c>
      <c r="I24" s="397" t="s">
        <v>13</v>
      </c>
      <c r="J24" s="397" t="s">
        <v>53</v>
      </c>
      <c r="K24" s="833" t="s">
        <v>101</v>
      </c>
      <c r="L24" s="401" t="s">
        <v>46</v>
      </c>
      <c r="M24" s="401" t="s">
        <v>93</v>
      </c>
      <c r="N24" s="403" t="s">
        <v>51</v>
      </c>
      <c r="O24" s="403" t="s">
        <v>52</v>
      </c>
      <c r="P24" s="403" t="s">
        <v>74</v>
      </c>
      <c r="Q24" s="403" t="s">
        <v>69</v>
      </c>
      <c r="R24" s="403" t="s">
        <v>56</v>
      </c>
      <c r="S24" s="403" t="s">
        <v>92</v>
      </c>
      <c r="T24" s="403" t="s">
        <v>49</v>
      </c>
      <c r="U24" s="403" t="s">
        <v>55</v>
      </c>
      <c r="V24" s="598" t="s">
        <v>455</v>
      </c>
      <c r="W24" s="598"/>
      <c r="X24" s="598"/>
      <c r="Y24" s="598"/>
      <c r="Z24" s="598"/>
      <c r="AA24" s="598"/>
      <c r="AB24" s="598"/>
      <c r="AC24" s="598"/>
      <c r="AD24" s="599"/>
      <c r="AE24" s="284"/>
      <c r="AF24" s="160">
        <f t="shared" si="0"/>
        <v>1</v>
      </c>
      <c r="AG24" s="160">
        <f t="shared" si="1"/>
        <v>1</v>
      </c>
      <c r="AH24" s="160" t="str">
        <f t="shared" si="2"/>
        <v xml:space="preserve"> </v>
      </c>
      <c r="AI24" s="160">
        <f t="shared" si="3"/>
        <v>1</v>
      </c>
      <c r="AJ24" s="160">
        <f t="shared" si="4"/>
        <v>1</v>
      </c>
      <c r="AK24" s="160">
        <f t="shared" si="5"/>
        <v>1</v>
      </c>
      <c r="AL24" s="160">
        <f t="shared" si="6"/>
        <v>1</v>
      </c>
      <c r="AM24" s="160">
        <f t="shared" si="7"/>
        <v>1</v>
      </c>
      <c r="AN24" s="160">
        <f t="shared" si="8"/>
        <v>1</v>
      </c>
      <c r="AO24" s="160" t="str">
        <f t="shared" si="9"/>
        <v xml:space="preserve"> </v>
      </c>
      <c r="AP24" s="160">
        <f t="shared" si="10"/>
        <v>1</v>
      </c>
      <c r="AQ24" s="160">
        <f t="shared" si="11"/>
        <v>1</v>
      </c>
      <c r="AR24" s="160" t="str">
        <f t="shared" si="12"/>
        <v xml:space="preserve"> </v>
      </c>
      <c r="AS24" s="160" t="str">
        <f t="shared" si="13"/>
        <v xml:space="preserve"> </v>
      </c>
      <c r="AT24" s="160" t="str">
        <f t="shared" si="14"/>
        <v xml:space="preserve"> </v>
      </c>
      <c r="AU24" s="160" t="str">
        <f t="shared" si="15"/>
        <v xml:space="preserve"> </v>
      </c>
      <c r="AV24" s="160" t="str">
        <f t="shared" si="16"/>
        <v xml:space="preserve"> </v>
      </c>
      <c r="AW24" s="160" t="str">
        <f t="shared" si="17"/>
        <v xml:space="preserve"> </v>
      </c>
      <c r="AX24" s="160" t="str">
        <f t="shared" si="18"/>
        <v xml:space="preserve"> </v>
      </c>
      <c r="AY24" s="160" t="str">
        <f t="shared" si="19"/>
        <v xml:space="preserve"> </v>
      </c>
      <c r="AZ24" s="160" t="str">
        <f t="shared" si="20"/>
        <v xml:space="preserve"> </v>
      </c>
      <c r="BA24" s="160" t="str">
        <f t="shared" si="21"/>
        <v xml:space="preserve"> </v>
      </c>
      <c r="BB24" s="160" t="str">
        <f t="shared" si="22"/>
        <v xml:space="preserve"> </v>
      </c>
      <c r="BC24" s="160" t="str">
        <f t="shared" si="23"/>
        <v xml:space="preserve"> </v>
      </c>
      <c r="BD24" s="160">
        <f t="shared" si="24"/>
        <v>1</v>
      </c>
      <c r="BE24" s="160" t="str">
        <f t="shared" si="25"/>
        <v xml:space="preserve"> </v>
      </c>
      <c r="BF24" s="160" t="str">
        <f t="shared" si="26"/>
        <v xml:space="preserve"> </v>
      </c>
      <c r="BG24" s="160" t="str">
        <f t="shared" si="27"/>
        <v xml:space="preserve"> </v>
      </c>
      <c r="BH24" s="160">
        <f t="shared" si="28"/>
        <v>1</v>
      </c>
      <c r="BI24" s="160" t="str">
        <f t="shared" si="29"/>
        <v xml:space="preserve"> </v>
      </c>
      <c r="BJ24" s="160" t="str">
        <f t="shared" si="30"/>
        <v xml:space="preserve"> </v>
      </c>
      <c r="BK24" s="160" t="str">
        <f t="shared" si="31"/>
        <v xml:space="preserve"> </v>
      </c>
      <c r="BL24" s="160">
        <f t="shared" si="32"/>
        <v>1</v>
      </c>
      <c r="BM24" s="160" t="str">
        <f t="shared" si="33"/>
        <v xml:space="preserve"> </v>
      </c>
      <c r="BN24" s="160" t="str">
        <f t="shared" si="34"/>
        <v xml:space="preserve"> </v>
      </c>
      <c r="BO24" s="160" t="str">
        <f t="shared" si="35"/>
        <v xml:space="preserve"> </v>
      </c>
      <c r="BP24" s="160" t="str">
        <f t="shared" si="36"/>
        <v xml:space="preserve"> </v>
      </c>
      <c r="BQ24" s="160" t="str">
        <f t="shared" si="37"/>
        <v xml:space="preserve"> </v>
      </c>
      <c r="BR24" s="160">
        <f t="shared" si="38"/>
        <v>1</v>
      </c>
      <c r="BS24" s="160" t="str">
        <f t="shared" si="39"/>
        <v xml:space="preserve"> </v>
      </c>
      <c r="BT24" s="160" t="str">
        <f t="shared" si="40"/>
        <v xml:space="preserve"> </v>
      </c>
      <c r="BU24" s="160" t="str">
        <f t="shared" si="41"/>
        <v xml:space="preserve"> </v>
      </c>
      <c r="BV24" s="160" t="str">
        <f t="shared" si="42"/>
        <v xml:space="preserve"> </v>
      </c>
      <c r="BW24" s="160" t="str">
        <f t="shared" si="43"/>
        <v xml:space="preserve"> </v>
      </c>
      <c r="BX24" s="160">
        <f t="shared" si="44"/>
        <v>1</v>
      </c>
      <c r="BY24" s="160">
        <f t="shared" si="45"/>
        <v>1</v>
      </c>
      <c r="BZ24" s="160" t="str">
        <f t="shared" si="46"/>
        <v xml:space="preserve"> </v>
      </c>
      <c r="CA24" s="160" t="str">
        <f t="shared" si="47"/>
        <v xml:space="preserve"> </v>
      </c>
      <c r="CB24" s="160" t="str">
        <f t="shared" si="48"/>
        <v xml:space="preserve"> </v>
      </c>
      <c r="CC24" s="160" t="str">
        <f t="shared" si="49"/>
        <v xml:space="preserve"> </v>
      </c>
      <c r="CD24" s="160" t="str">
        <f t="shared" si="50"/>
        <v xml:space="preserve"> </v>
      </c>
      <c r="CE24" s="160" t="str">
        <f t="shared" si="51"/>
        <v xml:space="preserve"> </v>
      </c>
      <c r="CF24" s="160" t="str">
        <f t="shared" si="52"/>
        <v xml:space="preserve"> </v>
      </c>
      <c r="CG24" s="160" t="str">
        <f t="shared" si="53"/>
        <v xml:space="preserve"> </v>
      </c>
      <c r="CH24" s="160">
        <f t="shared" si="54"/>
        <v>1</v>
      </c>
      <c r="CI24" s="160" t="str">
        <f t="shared" si="55"/>
        <v xml:space="preserve"> </v>
      </c>
      <c r="CJ24" s="160" t="str">
        <f t="shared" si="56"/>
        <v xml:space="preserve"> </v>
      </c>
      <c r="CK24" s="160" t="str">
        <f t="shared" si="57"/>
        <v xml:space="preserve"> </v>
      </c>
      <c r="CL24" s="160">
        <f t="shared" si="58"/>
        <v>1</v>
      </c>
      <c r="CM24" s="160" t="str">
        <f t="shared" si="59"/>
        <v xml:space="preserve"> </v>
      </c>
    </row>
    <row r="25" spans="1:91" s="116" customFormat="1" ht="15.95" customHeight="1" x14ac:dyDescent="0.3">
      <c r="A25" s="587"/>
      <c r="B25" s="117">
        <v>4</v>
      </c>
      <c r="C25" s="117" t="s">
        <v>386</v>
      </c>
      <c r="D25" s="596" t="s">
        <v>456</v>
      </c>
      <c r="E25" s="597"/>
      <c r="F25" s="597"/>
      <c r="G25" s="597"/>
      <c r="H25" s="597"/>
      <c r="I25" s="597"/>
      <c r="J25" s="597"/>
      <c r="K25" s="597"/>
      <c r="L25" s="597"/>
      <c r="M25" s="597"/>
      <c r="N25" s="604" t="s">
        <v>457</v>
      </c>
      <c r="O25" s="605"/>
      <c r="P25" s="605"/>
      <c r="Q25" s="605"/>
      <c r="R25" s="605"/>
      <c r="S25" s="605"/>
      <c r="T25" s="605"/>
      <c r="U25" s="606"/>
      <c r="V25" s="600"/>
      <c r="W25" s="600"/>
      <c r="X25" s="600"/>
      <c r="Y25" s="600"/>
      <c r="Z25" s="600"/>
      <c r="AA25" s="600"/>
      <c r="AB25" s="600"/>
      <c r="AC25" s="600"/>
      <c r="AD25" s="601"/>
      <c r="AE25" s="284"/>
      <c r="AF25" s="160" t="str">
        <f t="shared" si="0"/>
        <v xml:space="preserve"> </v>
      </c>
      <c r="AG25" s="160" t="str">
        <f t="shared" si="1"/>
        <v xml:space="preserve"> </v>
      </c>
      <c r="AH25" s="160" t="str">
        <f t="shared" si="2"/>
        <v xml:space="preserve"> </v>
      </c>
      <c r="AI25" s="160" t="str">
        <f t="shared" si="3"/>
        <v xml:space="preserve"> </v>
      </c>
      <c r="AJ25" s="160" t="str">
        <f t="shared" si="4"/>
        <v xml:space="preserve"> </v>
      </c>
      <c r="AK25" s="160" t="str">
        <f t="shared" si="5"/>
        <v xml:space="preserve"> </v>
      </c>
      <c r="AL25" s="160" t="str">
        <f t="shared" si="6"/>
        <v xml:space="preserve"> </v>
      </c>
      <c r="AM25" s="160" t="str">
        <f t="shared" si="7"/>
        <v xml:space="preserve"> </v>
      </c>
      <c r="AN25" s="160" t="str">
        <f t="shared" si="8"/>
        <v xml:space="preserve"> </v>
      </c>
      <c r="AO25" s="160" t="str">
        <f t="shared" si="9"/>
        <v xml:space="preserve"> </v>
      </c>
      <c r="AP25" s="160" t="str">
        <f t="shared" si="10"/>
        <v xml:space="preserve"> </v>
      </c>
      <c r="AQ25" s="160" t="str">
        <f t="shared" si="11"/>
        <v xml:space="preserve"> </v>
      </c>
      <c r="AR25" s="160" t="str">
        <f t="shared" si="12"/>
        <v xml:space="preserve"> </v>
      </c>
      <c r="AS25" s="160" t="str">
        <f t="shared" si="13"/>
        <v xml:space="preserve"> </v>
      </c>
      <c r="AT25" s="160" t="str">
        <f t="shared" si="14"/>
        <v xml:space="preserve"> </v>
      </c>
      <c r="AU25" s="160" t="str">
        <f t="shared" si="15"/>
        <v xml:space="preserve"> </v>
      </c>
      <c r="AV25" s="160" t="str">
        <f t="shared" si="16"/>
        <v xml:space="preserve"> </v>
      </c>
      <c r="AW25" s="160" t="str">
        <f t="shared" si="17"/>
        <v xml:space="preserve"> </v>
      </c>
      <c r="AX25" s="160" t="str">
        <f t="shared" si="18"/>
        <v xml:space="preserve"> </v>
      </c>
      <c r="AY25" s="160" t="str">
        <f t="shared" si="19"/>
        <v xml:space="preserve"> </v>
      </c>
      <c r="AZ25" s="160" t="str">
        <f t="shared" si="20"/>
        <v xml:space="preserve"> </v>
      </c>
      <c r="BA25" s="160" t="str">
        <f t="shared" si="21"/>
        <v xml:space="preserve"> </v>
      </c>
      <c r="BB25" s="160" t="str">
        <f t="shared" si="22"/>
        <v xml:space="preserve"> </v>
      </c>
      <c r="BC25" s="160" t="str">
        <f t="shared" si="23"/>
        <v xml:space="preserve"> </v>
      </c>
      <c r="BD25" s="160" t="str">
        <f t="shared" si="24"/>
        <v xml:space="preserve"> </v>
      </c>
      <c r="BE25" s="160" t="str">
        <f t="shared" si="25"/>
        <v xml:space="preserve"> </v>
      </c>
      <c r="BF25" s="160" t="str">
        <f t="shared" si="26"/>
        <v xml:space="preserve"> </v>
      </c>
      <c r="BG25" s="160" t="str">
        <f t="shared" si="27"/>
        <v xml:space="preserve"> </v>
      </c>
      <c r="BH25" s="160" t="str">
        <f t="shared" si="28"/>
        <v xml:space="preserve"> </v>
      </c>
      <c r="BI25" s="160" t="str">
        <f t="shared" si="29"/>
        <v xml:space="preserve"> </v>
      </c>
      <c r="BJ25" s="160" t="str">
        <f t="shared" si="30"/>
        <v xml:space="preserve"> </v>
      </c>
      <c r="BK25" s="160" t="str">
        <f t="shared" si="31"/>
        <v xml:space="preserve"> </v>
      </c>
      <c r="BL25" s="160" t="str">
        <f t="shared" si="32"/>
        <v xml:space="preserve"> </v>
      </c>
      <c r="BM25" s="160" t="str">
        <f t="shared" si="33"/>
        <v xml:space="preserve"> </v>
      </c>
      <c r="BN25" s="160" t="str">
        <f t="shared" si="34"/>
        <v xml:space="preserve"> </v>
      </c>
      <c r="BO25" s="160" t="str">
        <f t="shared" si="35"/>
        <v xml:space="preserve"> </v>
      </c>
      <c r="BP25" s="160" t="str">
        <f t="shared" si="36"/>
        <v xml:space="preserve"> </v>
      </c>
      <c r="BQ25" s="160" t="str">
        <f t="shared" si="37"/>
        <v xml:space="preserve"> </v>
      </c>
      <c r="BR25" s="160" t="str">
        <f t="shared" si="38"/>
        <v xml:space="preserve"> </v>
      </c>
      <c r="BS25" s="160" t="str">
        <f t="shared" si="39"/>
        <v xml:space="preserve"> </v>
      </c>
      <c r="BT25" s="160" t="str">
        <f t="shared" si="40"/>
        <v xml:space="preserve"> </v>
      </c>
      <c r="BU25" s="160" t="str">
        <f t="shared" si="41"/>
        <v xml:space="preserve"> </v>
      </c>
      <c r="BV25" s="160" t="str">
        <f t="shared" si="42"/>
        <v xml:space="preserve"> </v>
      </c>
      <c r="BW25" s="160" t="str">
        <f t="shared" si="43"/>
        <v xml:space="preserve"> </v>
      </c>
      <c r="BX25" s="160" t="str">
        <f t="shared" si="44"/>
        <v xml:space="preserve"> </v>
      </c>
      <c r="BY25" s="160" t="str">
        <f t="shared" si="45"/>
        <v xml:space="preserve"> </v>
      </c>
      <c r="BZ25" s="160" t="str">
        <f t="shared" si="46"/>
        <v xml:space="preserve"> </v>
      </c>
      <c r="CA25" s="160" t="str">
        <f t="shared" si="47"/>
        <v xml:space="preserve"> </v>
      </c>
      <c r="CB25" s="160" t="str">
        <f t="shared" si="48"/>
        <v xml:space="preserve"> </v>
      </c>
      <c r="CC25" s="160" t="str">
        <f t="shared" si="49"/>
        <v xml:space="preserve"> </v>
      </c>
      <c r="CD25" s="160" t="str">
        <f t="shared" si="50"/>
        <v xml:space="preserve"> </v>
      </c>
      <c r="CE25" s="160" t="str">
        <f t="shared" si="51"/>
        <v xml:space="preserve"> </v>
      </c>
      <c r="CF25" s="160" t="str">
        <f t="shared" si="52"/>
        <v xml:space="preserve"> </v>
      </c>
      <c r="CG25" s="160" t="str">
        <f t="shared" si="53"/>
        <v xml:space="preserve"> </v>
      </c>
      <c r="CH25" s="160" t="str">
        <f t="shared" si="54"/>
        <v xml:space="preserve"> </v>
      </c>
      <c r="CI25" s="160" t="str">
        <f t="shared" si="55"/>
        <v xml:space="preserve"> </v>
      </c>
      <c r="CJ25" s="160" t="str">
        <f t="shared" si="56"/>
        <v xml:space="preserve"> </v>
      </c>
      <c r="CK25" s="160" t="str">
        <f t="shared" si="57"/>
        <v xml:space="preserve"> </v>
      </c>
      <c r="CL25" s="160" t="str">
        <f t="shared" si="58"/>
        <v xml:space="preserve"> </v>
      </c>
      <c r="CM25" s="160" t="str">
        <f t="shared" si="59"/>
        <v xml:space="preserve"> </v>
      </c>
    </row>
    <row r="26" spans="1:91" s="116" customFormat="1" ht="15.95" customHeight="1" x14ac:dyDescent="0.3">
      <c r="A26" s="588"/>
      <c r="B26" s="118">
        <v>5</v>
      </c>
      <c r="C26" s="118" t="s">
        <v>387</v>
      </c>
      <c r="D26" s="594" t="s">
        <v>451</v>
      </c>
      <c r="E26" s="595"/>
      <c r="F26" s="595"/>
      <c r="G26" s="595"/>
      <c r="H26" s="595"/>
      <c r="I26" s="595"/>
      <c r="J26" s="595"/>
      <c r="K26" s="595"/>
      <c r="L26" s="595"/>
      <c r="M26" s="595"/>
      <c r="N26" s="402"/>
      <c r="O26" s="402"/>
      <c r="P26" s="402"/>
      <c r="Q26" s="402"/>
      <c r="R26" s="402"/>
      <c r="S26" s="402"/>
      <c r="T26" s="402"/>
      <c r="U26" s="402"/>
      <c r="V26" s="602"/>
      <c r="W26" s="602"/>
      <c r="X26" s="602"/>
      <c r="Y26" s="602"/>
      <c r="Z26" s="602"/>
      <c r="AA26" s="602"/>
      <c r="AB26" s="602"/>
      <c r="AC26" s="602"/>
      <c r="AD26" s="603"/>
      <c r="AE26" s="285"/>
      <c r="AF26" s="160" t="str">
        <f t="shared" si="0"/>
        <v xml:space="preserve"> </v>
      </c>
      <c r="AG26" s="160" t="str">
        <f t="shared" si="1"/>
        <v xml:space="preserve"> </v>
      </c>
      <c r="AH26" s="160" t="str">
        <f t="shared" si="2"/>
        <v xml:space="preserve"> </v>
      </c>
      <c r="AI26" s="160" t="str">
        <f t="shared" si="3"/>
        <v xml:space="preserve"> </v>
      </c>
      <c r="AJ26" s="160" t="str">
        <f t="shared" si="4"/>
        <v xml:space="preserve"> </v>
      </c>
      <c r="AK26" s="160" t="str">
        <f t="shared" si="5"/>
        <v xml:space="preserve"> </v>
      </c>
      <c r="AL26" s="160" t="str">
        <f t="shared" si="6"/>
        <v xml:space="preserve"> </v>
      </c>
      <c r="AM26" s="160" t="str">
        <f t="shared" si="7"/>
        <v xml:space="preserve"> </v>
      </c>
      <c r="AN26" s="160" t="str">
        <f t="shared" si="8"/>
        <v xml:space="preserve"> </v>
      </c>
      <c r="AO26" s="160" t="str">
        <f t="shared" si="9"/>
        <v xml:space="preserve"> </v>
      </c>
      <c r="AP26" s="160" t="str">
        <f t="shared" si="10"/>
        <v xml:space="preserve"> </v>
      </c>
      <c r="AQ26" s="160" t="str">
        <f t="shared" si="11"/>
        <v xml:space="preserve"> </v>
      </c>
      <c r="AR26" s="160" t="str">
        <f t="shared" si="12"/>
        <v xml:space="preserve"> </v>
      </c>
      <c r="AS26" s="160" t="str">
        <f t="shared" si="13"/>
        <v xml:space="preserve"> </v>
      </c>
      <c r="AT26" s="160" t="str">
        <f t="shared" si="14"/>
        <v xml:space="preserve"> </v>
      </c>
      <c r="AU26" s="160" t="str">
        <f t="shared" si="15"/>
        <v xml:space="preserve"> </v>
      </c>
      <c r="AV26" s="160" t="str">
        <f t="shared" si="16"/>
        <v xml:space="preserve"> </v>
      </c>
      <c r="AW26" s="160" t="str">
        <f t="shared" si="17"/>
        <v xml:space="preserve"> </v>
      </c>
      <c r="AX26" s="160" t="str">
        <f t="shared" si="18"/>
        <v xml:space="preserve"> </v>
      </c>
      <c r="AY26" s="160" t="str">
        <f t="shared" si="19"/>
        <v xml:space="preserve"> </v>
      </c>
      <c r="AZ26" s="160" t="str">
        <f t="shared" si="20"/>
        <v xml:space="preserve"> </v>
      </c>
      <c r="BA26" s="160" t="str">
        <f t="shared" si="21"/>
        <v xml:space="preserve"> </v>
      </c>
      <c r="BB26" s="160" t="str">
        <f t="shared" si="22"/>
        <v xml:space="preserve"> </v>
      </c>
      <c r="BC26" s="160" t="str">
        <f t="shared" si="23"/>
        <v xml:space="preserve"> </v>
      </c>
      <c r="BD26" s="160" t="str">
        <f t="shared" si="24"/>
        <v xml:space="preserve"> </v>
      </c>
      <c r="BE26" s="160" t="str">
        <f t="shared" si="25"/>
        <v xml:space="preserve"> </v>
      </c>
      <c r="BF26" s="160" t="str">
        <f t="shared" si="26"/>
        <v xml:space="preserve"> </v>
      </c>
      <c r="BG26" s="160" t="str">
        <f t="shared" si="27"/>
        <v xml:space="preserve"> </v>
      </c>
      <c r="BH26" s="160" t="str">
        <f t="shared" si="28"/>
        <v xml:space="preserve"> </v>
      </c>
      <c r="BI26" s="160" t="str">
        <f t="shared" si="29"/>
        <v xml:space="preserve"> </v>
      </c>
      <c r="BJ26" s="160" t="str">
        <f t="shared" si="30"/>
        <v xml:space="preserve"> </v>
      </c>
      <c r="BK26" s="160" t="str">
        <f t="shared" si="31"/>
        <v xml:space="preserve"> </v>
      </c>
      <c r="BL26" s="160" t="str">
        <f t="shared" si="32"/>
        <v xml:space="preserve"> </v>
      </c>
      <c r="BM26" s="160" t="str">
        <f t="shared" si="33"/>
        <v xml:space="preserve"> </v>
      </c>
      <c r="BN26" s="160" t="str">
        <f t="shared" si="34"/>
        <v xml:space="preserve"> </v>
      </c>
      <c r="BO26" s="160" t="str">
        <f t="shared" si="35"/>
        <v xml:space="preserve"> </v>
      </c>
      <c r="BP26" s="160" t="str">
        <f t="shared" si="36"/>
        <v xml:space="preserve"> </v>
      </c>
      <c r="BQ26" s="160" t="str">
        <f t="shared" si="37"/>
        <v xml:space="preserve"> </v>
      </c>
      <c r="BR26" s="160" t="str">
        <f t="shared" si="38"/>
        <v xml:space="preserve"> </v>
      </c>
      <c r="BS26" s="160" t="str">
        <f t="shared" si="39"/>
        <v xml:space="preserve"> </v>
      </c>
      <c r="BT26" s="160" t="str">
        <f t="shared" si="40"/>
        <v xml:space="preserve"> </v>
      </c>
      <c r="BU26" s="160" t="str">
        <f t="shared" si="41"/>
        <v xml:space="preserve"> </v>
      </c>
      <c r="BV26" s="160" t="str">
        <f t="shared" si="42"/>
        <v xml:space="preserve"> </v>
      </c>
      <c r="BW26" s="160" t="str">
        <f t="shared" si="43"/>
        <v xml:space="preserve"> </v>
      </c>
      <c r="BX26" s="160" t="str">
        <f t="shared" si="44"/>
        <v xml:space="preserve"> </v>
      </c>
      <c r="BY26" s="160" t="str">
        <f t="shared" si="45"/>
        <v xml:space="preserve"> </v>
      </c>
      <c r="BZ26" s="160" t="str">
        <f t="shared" si="46"/>
        <v xml:space="preserve"> </v>
      </c>
      <c r="CA26" s="160" t="str">
        <f t="shared" si="47"/>
        <v xml:space="preserve"> </v>
      </c>
      <c r="CB26" s="160" t="str">
        <f t="shared" si="48"/>
        <v xml:space="preserve"> </v>
      </c>
      <c r="CC26" s="160" t="str">
        <f t="shared" si="49"/>
        <v xml:space="preserve"> </v>
      </c>
      <c r="CD26" s="160" t="str">
        <f t="shared" si="50"/>
        <v xml:space="preserve"> </v>
      </c>
      <c r="CE26" s="160" t="str">
        <f t="shared" si="51"/>
        <v xml:space="preserve"> </v>
      </c>
      <c r="CF26" s="160" t="str">
        <f t="shared" si="52"/>
        <v xml:space="preserve"> </v>
      </c>
      <c r="CG26" s="160" t="str">
        <f t="shared" si="53"/>
        <v xml:space="preserve"> </v>
      </c>
      <c r="CH26" s="160" t="str">
        <f t="shared" si="54"/>
        <v xml:space="preserve"> </v>
      </c>
      <c r="CI26" s="160" t="str">
        <f t="shared" si="55"/>
        <v xml:space="preserve"> </v>
      </c>
      <c r="CJ26" s="160" t="str">
        <f t="shared" si="56"/>
        <v xml:space="preserve"> </v>
      </c>
      <c r="CK26" s="160" t="str">
        <f t="shared" si="57"/>
        <v xml:space="preserve"> </v>
      </c>
      <c r="CL26" s="160" t="str">
        <f t="shared" si="58"/>
        <v xml:space="preserve"> </v>
      </c>
      <c r="CM26" s="160" t="str">
        <f t="shared" si="59"/>
        <v xml:space="preserve"> </v>
      </c>
    </row>
    <row r="27" spans="1:91" s="112" customFormat="1" ht="15.95" customHeight="1" x14ac:dyDescent="0.3">
      <c r="A27" s="583">
        <v>6</v>
      </c>
      <c r="B27" s="111">
        <v>1</v>
      </c>
      <c r="C27" s="111" t="s">
        <v>330</v>
      </c>
      <c r="D27" s="399" t="s">
        <v>79</v>
      </c>
      <c r="E27" s="399" t="s">
        <v>100</v>
      </c>
      <c r="F27" s="399" t="s">
        <v>62</v>
      </c>
      <c r="G27" s="399" t="s">
        <v>104</v>
      </c>
      <c r="H27" s="399" t="s">
        <v>84</v>
      </c>
      <c r="I27" s="399" t="s">
        <v>106</v>
      </c>
      <c r="J27" s="399" t="s">
        <v>101</v>
      </c>
      <c r="K27" s="399" t="s">
        <v>198</v>
      </c>
      <c r="L27" s="399" t="s">
        <v>59</v>
      </c>
      <c r="M27" s="399" t="s">
        <v>58</v>
      </c>
      <c r="N27" s="399" t="s">
        <v>87</v>
      </c>
      <c r="O27" s="399" t="s">
        <v>78</v>
      </c>
      <c r="P27" s="399" t="s">
        <v>82</v>
      </c>
      <c r="Q27" s="399" t="s">
        <v>90</v>
      </c>
      <c r="R27" s="399" t="s">
        <v>103</v>
      </c>
      <c r="S27" s="399" t="s">
        <v>98</v>
      </c>
      <c r="T27" s="399" t="s">
        <v>93</v>
      </c>
      <c r="U27" s="399" t="s">
        <v>95</v>
      </c>
      <c r="V27" s="399" t="s">
        <v>64</v>
      </c>
      <c r="W27" s="399" t="s">
        <v>85</v>
      </c>
      <c r="X27" s="399" t="s">
        <v>61</v>
      </c>
      <c r="Y27" s="399" t="s">
        <v>97</v>
      </c>
      <c r="Z27" s="399" t="s">
        <v>88</v>
      </c>
      <c r="AA27" s="399" t="s">
        <v>60</v>
      </c>
      <c r="AB27" s="399" t="s">
        <v>77</v>
      </c>
      <c r="AC27" s="399" t="s">
        <v>73</v>
      </c>
      <c r="AD27" s="408" t="s">
        <v>47</v>
      </c>
      <c r="AE27" s="286"/>
      <c r="AF27" s="159" t="str">
        <f t="shared" si="0"/>
        <v xml:space="preserve"> </v>
      </c>
      <c r="AG27" s="159" t="str">
        <f t="shared" si="1"/>
        <v xml:space="preserve"> </v>
      </c>
      <c r="AH27" s="159">
        <f t="shared" si="2"/>
        <v>1</v>
      </c>
      <c r="AI27" s="159" t="str">
        <f t="shared" si="3"/>
        <v xml:space="preserve"> </v>
      </c>
      <c r="AJ27" s="159" t="str">
        <f t="shared" si="4"/>
        <v xml:space="preserve"> </v>
      </c>
      <c r="AK27" s="159" t="str">
        <f t="shared" si="5"/>
        <v xml:space="preserve"> </v>
      </c>
      <c r="AL27" s="159" t="str">
        <f t="shared" si="6"/>
        <v xml:space="preserve"> </v>
      </c>
      <c r="AM27" s="159" t="str">
        <f t="shared" si="7"/>
        <v xml:space="preserve"> </v>
      </c>
      <c r="AN27" s="159" t="str">
        <f t="shared" si="8"/>
        <v xml:space="preserve"> </v>
      </c>
      <c r="AO27" s="159" t="str">
        <f t="shared" si="9"/>
        <v xml:space="preserve"> </v>
      </c>
      <c r="AP27" s="159" t="str">
        <f t="shared" si="10"/>
        <v xml:space="preserve"> </v>
      </c>
      <c r="AQ27" s="159" t="str">
        <f t="shared" si="11"/>
        <v xml:space="preserve"> </v>
      </c>
      <c r="AR27" s="159" t="str">
        <f t="shared" si="12"/>
        <v xml:space="preserve"> </v>
      </c>
      <c r="AS27" s="159" t="str">
        <f t="shared" si="13"/>
        <v xml:space="preserve"> </v>
      </c>
      <c r="AT27" s="159">
        <f t="shared" si="14"/>
        <v>1</v>
      </c>
      <c r="AU27" s="159">
        <f t="shared" si="15"/>
        <v>1</v>
      </c>
      <c r="AV27" s="159">
        <f t="shared" si="16"/>
        <v>1</v>
      </c>
      <c r="AW27" s="159">
        <f t="shared" si="17"/>
        <v>1</v>
      </c>
      <c r="AX27" s="159">
        <f t="shared" si="18"/>
        <v>1</v>
      </c>
      <c r="AY27" s="159" t="str">
        <f t="shared" si="19"/>
        <v xml:space="preserve"> </v>
      </c>
      <c r="AZ27" s="159">
        <f t="shared" si="20"/>
        <v>1</v>
      </c>
      <c r="BA27" s="159" t="str">
        <f t="shared" si="21"/>
        <v xml:space="preserve"> </v>
      </c>
      <c r="BB27" s="159" t="str">
        <f t="shared" si="22"/>
        <v xml:space="preserve"> </v>
      </c>
      <c r="BC27" s="159" t="str">
        <f t="shared" si="23"/>
        <v xml:space="preserve"> </v>
      </c>
      <c r="BD27" s="159" t="str">
        <f t="shared" si="24"/>
        <v xml:space="preserve"> </v>
      </c>
      <c r="BE27" s="159" t="str">
        <f t="shared" si="25"/>
        <v xml:space="preserve"> </v>
      </c>
      <c r="BF27" s="159" t="str">
        <f t="shared" si="26"/>
        <v xml:space="preserve"> </v>
      </c>
      <c r="BG27" s="159">
        <f t="shared" si="27"/>
        <v>1</v>
      </c>
      <c r="BH27" s="159" t="str">
        <f t="shared" si="28"/>
        <v xml:space="preserve"> </v>
      </c>
      <c r="BI27" s="159" t="str">
        <f t="shared" si="29"/>
        <v xml:space="preserve"> </v>
      </c>
      <c r="BJ27" s="159">
        <f t="shared" si="30"/>
        <v>1</v>
      </c>
      <c r="BK27" s="159">
        <f t="shared" si="31"/>
        <v>1</v>
      </c>
      <c r="BL27" s="159">
        <f t="shared" si="32"/>
        <v>1</v>
      </c>
      <c r="BM27" s="159" t="str">
        <f t="shared" si="33"/>
        <v xml:space="preserve"> </v>
      </c>
      <c r="BN27" s="159" t="str">
        <f t="shared" si="34"/>
        <v xml:space="preserve"> </v>
      </c>
      <c r="BO27" s="159">
        <f t="shared" si="35"/>
        <v>1</v>
      </c>
      <c r="BP27" s="159" t="str">
        <f t="shared" si="36"/>
        <v xml:space="preserve"> </v>
      </c>
      <c r="BQ27" s="159">
        <f t="shared" si="37"/>
        <v>1</v>
      </c>
      <c r="BR27" s="159">
        <f t="shared" si="38"/>
        <v>1</v>
      </c>
      <c r="BS27" s="159" t="str">
        <f t="shared" si="39"/>
        <v xml:space="preserve"> </v>
      </c>
      <c r="BT27" s="159">
        <f t="shared" si="40"/>
        <v>1</v>
      </c>
      <c r="BU27" s="159">
        <f t="shared" si="41"/>
        <v>1</v>
      </c>
      <c r="BV27" s="159">
        <f t="shared" si="42"/>
        <v>1</v>
      </c>
      <c r="BW27" s="159">
        <f t="shared" si="43"/>
        <v>1</v>
      </c>
      <c r="BX27" s="159" t="str">
        <f t="shared" si="44"/>
        <v xml:space="preserve"> </v>
      </c>
      <c r="BY27" s="159">
        <f t="shared" si="45"/>
        <v>1</v>
      </c>
      <c r="BZ27" s="159" t="str">
        <f t="shared" si="46"/>
        <v xml:space="preserve"> </v>
      </c>
      <c r="CA27" s="159" t="str">
        <f t="shared" si="47"/>
        <v xml:space="preserve"> </v>
      </c>
      <c r="CB27" s="159">
        <f t="shared" si="48"/>
        <v>1</v>
      </c>
      <c r="CC27" s="159" t="str">
        <f t="shared" si="49"/>
        <v xml:space="preserve"> </v>
      </c>
      <c r="CD27" s="159">
        <f t="shared" si="50"/>
        <v>1</v>
      </c>
      <c r="CE27" s="159">
        <f t="shared" si="51"/>
        <v>1</v>
      </c>
      <c r="CF27" s="159" t="str">
        <f t="shared" si="52"/>
        <v xml:space="preserve"> </v>
      </c>
      <c r="CG27" s="159">
        <f t="shared" si="53"/>
        <v>1</v>
      </c>
      <c r="CH27" s="159">
        <f t="shared" si="54"/>
        <v>1</v>
      </c>
      <c r="CI27" s="159">
        <f t="shared" si="55"/>
        <v>1</v>
      </c>
      <c r="CJ27" s="159">
        <f t="shared" si="56"/>
        <v>1</v>
      </c>
      <c r="CK27" s="159" t="str">
        <f t="shared" si="57"/>
        <v xml:space="preserve"> </v>
      </c>
      <c r="CL27" s="159">
        <f t="shared" si="58"/>
        <v>1</v>
      </c>
      <c r="CM27" s="159" t="str">
        <f t="shared" si="59"/>
        <v xml:space="preserve"> </v>
      </c>
    </row>
    <row r="28" spans="1:91" s="112" customFormat="1" ht="15.95" customHeight="1" x14ac:dyDescent="0.3">
      <c r="A28" s="584"/>
      <c r="B28" s="113">
        <v>2</v>
      </c>
      <c r="C28" s="113" t="s">
        <v>335</v>
      </c>
      <c r="D28" s="394" t="s">
        <v>79</v>
      </c>
      <c r="E28" s="394" t="s">
        <v>104</v>
      </c>
      <c r="F28" s="394" t="s">
        <v>13</v>
      </c>
      <c r="G28" s="394" t="s">
        <v>84</v>
      </c>
      <c r="H28" s="394" t="s">
        <v>106</v>
      </c>
      <c r="I28" s="394" t="s">
        <v>101</v>
      </c>
      <c r="J28" s="394" t="s">
        <v>58</v>
      </c>
      <c r="K28" s="394" t="s">
        <v>100</v>
      </c>
      <c r="L28" s="394" t="s">
        <v>98</v>
      </c>
      <c r="M28" s="394" t="s">
        <v>87</v>
      </c>
      <c r="N28" s="394" t="s">
        <v>73</v>
      </c>
      <c r="O28" s="394" t="s">
        <v>103</v>
      </c>
      <c r="P28" s="394" t="s">
        <v>82</v>
      </c>
      <c r="Q28" s="394" t="s">
        <v>63</v>
      </c>
      <c r="R28" s="394" t="s">
        <v>60</v>
      </c>
      <c r="S28" s="394" t="s">
        <v>88</v>
      </c>
      <c r="T28" s="394" t="s">
        <v>93</v>
      </c>
      <c r="U28" s="394" t="s">
        <v>95</v>
      </c>
      <c r="V28" s="394" t="s">
        <v>64</v>
      </c>
      <c r="W28" s="394" t="s">
        <v>59</v>
      </c>
      <c r="X28" s="394" t="s">
        <v>61</v>
      </c>
      <c r="Y28" s="394" t="s">
        <v>97</v>
      </c>
      <c r="Z28" s="394" t="s">
        <v>62</v>
      </c>
      <c r="AA28" s="394" t="s">
        <v>90</v>
      </c>
      <c r="AB28" s="394" t="s">
        <v>77</v>
      </c>
      <c r="AC28" s="394" t="s">
        <v>198</v>
      </c>
      <c r="AD28" s="404" t="s">
        <v>47</v>
      </c>
      <c r="AE28" s="281"/>
      <c r="AF28" s="159">
        <f t="shared" si="0"/>
        <v>1</v>
      </c>
      <c r="AG28" s="159" t="str">
        <f t="shared" si="1"/>
        <v xml:space="preserve"> </v>
      </c>
      <c r="AH28" s="159">
        <f t="shared" si="2"/>
        <v>1</v>
      </c>
      <c r="AI28" s="159" t="str">
        <f t="shared" si="3"/>
        <v xml:space="preserve"> </v>
      </c>
      <c r="AJ28" s="159" t="str">
        <f t="shared" si="4"/>
        <v xml:space="preserve"> </v>
      </c>
      <c r="AK28" s="159" t="str">
        <f t="shared" si="5"/>
        <v xml:space="preserve"> </v>
      </c>
      <c r="AL28" s="159" t="str">
        <f t="shared" si="6"/>
        <v xml:space="preserve"> </v>
      </c>
      <c r="AM28" s="159" t="str">
        <f t="shared" si="7"/>
        <v xml:space="preserve"> </v>
      </c>
      <c r="AN28" s="159" t="str">
        <f t="shared" si="8"/>
        <v xml:space="preserve"> </v>
      </c>
      <c r="AO28" s="159" t="str">
        <f t="shared" si="9"/>
        <v xml:space="preserve"> </v>
      </c>
      <c r="AP28" s="159" t="str">
        <f t="shared" si="10"/>
        <v xml:space="preserve"> </v>
      </c>
      <c r="AQ28" s="159" t="str">
        <f t="shared" si="11"/>
        <v xml:space="preserve"> </v>
      </c>
      <c r="AR28" s="159" t="str">
        <f t="shared" si="12"/>
        <v xml:space="preserve"> </v>
      </c>
      <c r="AS28" s="159" t="str">
        <f t="shared" si="13"/>
        <v xml:space="preserve"> </v>
      </c>
      <c r="AT28" s="159">
        <f t="shared" si="14"/>
        <v>1</v>
      </c>
      <c r="AU28" s="159">
        <f t="shared" si="15"/>
        <v>1</v>
      </c>
      <c r="AV28" s="159">
        <f t="shared" si="16"/>
        <v>1</v>
      </c>
      <c r="AW28" s="159">
        <f t="shared" si="17"/>
        <v>1</v>
      </c>
      <c r="AX28" s="159">
        <f t="shared" si="18"/>
        <v>1</v>
      </c>
      <c r="AY28" s="159">
        <f t="shared" si="19"/>
        <v>1</v>
      </c>
      <c r="AZ28" s="159">
        <f t="shared" si="20"/>
        <v>1</v>
      </c>
      <c r="BA28" s="159" t="str">
        <f t="shared" si="21"/>
        <v xml:space="preserve"> </v>
      </c>
      <c r="BB28" s="159" t="str">
        <f t="shared" si="22"/>
        <v xml:space="preserve"> </v>
      </c>
      <c r="BC28" s="159" t="str">
        <f t="shared" si="23"/>
        <v xml:space="preserve"> </v>
      </c>
      <c r="BD28" s="159" t="str">
        <f t="shared" si="24"/>
        <v xml:space="preserve"> </v>
      </c>
      <c r="BE28" s="159" t="str">
        <f t="shared" si="25"/>
        <v xml:space="preserve"> </v>
      </c>
      <c r="BF28" s="159" t="str">
        <f t="shared" si="26"/>
        <v xml:space="preserve"> </v>
      </c>
      <c r="BG28" s="159">
        <f t="shared" si="27"/>
        <v>1</v>
      </c>
      <c r="BH28" s="159" t="str">
        <f t="shared" si="28"/>
        <v xml:space="preserve"> </v>
      </c>
      <c r="BI28" s="159" t="str">
        <f t="shared" si="29"/>
        <v xml:space="preserve"> </v>
      </c>
      <c r="BJ28" s="159">
        <f t="shared" si="30"/>
        <v>1</v>
      </c>
      <c r="BK28" s="159" t="str">
        <f t="shared" si="31"/>
        <v xml:space="preserve"> </v>
      </c>
      <c r="BL28" s="159">
        <f t="shared" si="32"/>
        <v>1</v>
      </c>
      <c r="BM28" s="159" t="str">
        <f t="shared" si="33"/>
        <v xml:space="preserve"> </v>
      </c>
      <c r="BN28" s="159" t="str">
        <f t="shared" si="34"/>
        <v xml:space="preserve"> </v>
      </c>
      <c r="BO28" s="159">
        <f t="shared" si="35"/>
        <v>1</v>
      </c>
      <c r="BP28" s="159" t="str">
        <f t="shared" si="36"/>
        <v xml:space="preserve"> </v>
      </c>
      <c r="BQ28" s="159">
        <f t="shared" si="37"/>
        <v>1</v>
      </c>
      <c r="BR28" s="159">
        <f t="shared" si="38"/>
        <v>1</v>
      </c>
      <c r="BS28" s="159" t="str">
        <f t="shared" si="39"/>
        <v xml:space="preserve"> </v>
      </c>
      <c r="BT28" s="159">
        <f t="shared" si="40"/>
        <v>1</v>
      </c>
      <c r="BU28" s="159" t="str">
        <f t="shared" si="41"/>
        <v xml:space="preserve"> </v>
      </c>
      <c r="BV28" s="159">
        <f t="shared" si="42"/>
        <v>1</v>
      </c>
      <c r="BW28" s="159">
        <f t="shared" si="43"/>
        <v>1</v>
      </c>
      <c r="BX28" s="159" t="str">
        <f t="shared" si="44"/>
        <v xml:space="preserve"> </v>
      </c>
      <c r="BY28" s="159">
        <f t="shared" si="45"/>
        <v>1</v>
      </c>
      <c r="BZ28" s="159" t="str">
        <f t="shared" si="46"/>
        <v xml:space="preserve"> </v>
      </c>
      <c r="CA28" s="159" t="str">
        <f t="shared" si="47"/>
        <v xml:space="preserve"> </v>
      </c>
      <c r="CB28" s="159">
        <f t="shared" si="48"/>
        <v>1</v>
      </c>
      <c r="CC28" s="159" t="str">
        <f t="shared" si="49"/>
        <v xml:space="preserve"> </v>
      </c>
      <c r="CD28" s="159">
        <f t="shared" si="50"/>
        <v>1</v>
      </c>
      <c r="CE28" s="159">
        <f t="shared" si="51"/>
        <v>1</v>
      </c>
      <c r="CF28" s="159" t="str">
        <f t="shared" si="52"/>
        <v xml:space="preserve"> </v>
      </c>
      <c r="CG28" s="159">
        <f t="shared" si="53"/>
        <v>1</v>
      </c>
      <c r="CH28" s="159">
        <f t="shared" si="54"/>
        <v>1</v>
      </c>
      <c r="CI28" s="159">
        <f t="shared" si="55"/>
        <v>1</v>
      </c>
      <c r="CJ28" s="159">
        <f t="shared" si="56"/>
        <v>1</v>
      </c>
      <c r="CK28" s="159" t="str">
        <f t="shared" si="57"/>
        <v xml:space="preserve"> </v>
      </c>
      <c r="CL28" s="159">
        <f t="shared" si="58"/>
        <v>1</v>
      </c>
      <c r="CM28" s="159" t="str">
        <f t="shared" si="59"/>
        <v xml:space="preserve"> </v>
      </c>
    </row>
    <row r="29" spans="1:91" s="112" customFormat="1" ht="15.95" customHeight="1" x14ac:dyDescent="0.3">
      <c r="A29" s="584"/>
      <c r="B29" s="113">
        <v>3</v>
      </c>
      <c r="C29" s="113" t="s">
        <v>385</v>
      </c>
      <c r="D29" s="394" t="s">
        <v>97</v>
      </c>
      <c r="E29" s="394" t="s">
        <v>106</v>
      </c>
      <c r="F29" s="394" t="s">
        <v>13</v>
      </c>
      <c r="G29" s="394" t="s">
        <v>84</v>
      </c>
      <c r="H29" s="394" t="s">
        <v>101</v>
      </c>
      <c r="I29" s="394" t="s">
        <v>60</v>
      </c>
      <c r="J29" s="394" t="s">
        <v>85</v>
      </c>
      <c r="K29" s="394" t="s">
        <v>100</v>
      </c>
      <c r="L29" s="394" t="s">
        <v>98</v>
      </c>
      <c r="M29" s="394" t="s">
        <v>104</v>
      </c>
      <c r="N29" s="394" t="s">
        <v>73</v>
      </c>
      <c r="O29" s="394" t="s">
        <v>63</v>
      </c>
      <c r="P29" s="394" t="s">
        <v>103</v>
      </c>
      <c r="Q29" s="394" t="s">
        <v>47</v>
      </c>
      <c r="R29" s="394" t="s">
        <v>58</v>
      </c>
      <c r="S29" s="394" t="s">
        <v>61</v>
      </c>
      <c r="T29" s="394" t="s">
        <v>88</v>
      </c>
      <c r="U29" s="394" t="s">
        <v>93</v>
      </c>
      <c r="V29" s="394" t="s">
        <v>198</v>
      </c>
      <c r="W29" s="394" t="s">
        <v>64</v>
      </c>
      <c r="X29" s="394" t="s">
        <v>95</v>
      </c>
      <c r="Y29" s="394" t="s">
        <v>62</v>
      </c>
      <c r="Z29" s="394" t="s">
        <v>79</v>
      </c>
      <c r="AA29" s="394" t="s">
        <v>78</v>
      </c>
      <c r="AB29" s="394" t="s">
        <v>90</v>
      </c>
      <c r="AC29" s="394" t="s">
        <v>87</v>
      </c>
      <c r="AD29" s="404" t="s">
        <v>59</v>
      </c>
      <c r="AE29" s="281"/>
      <c r="AF29" s="159">
        <f t="shared" si="0"/>
        <v>1</v>
      </c>
      <c r="AG29" s="159" t="str">
        <f t="shared" si="1"/>
        <v xml:space="preserve"> </v>
      </c>
      <c r="AH29" s="159">
        <f t="shared" si="2"/>
        <v>1</v>
      </c>
      <c r="AI29" s="159" t="str">
        <f t="shared" si="3"/>
        <v xml:space="preserve"> </v>
      </c>
      <c r="AJ29" s="159" t="str">
        <f t="shared" si="4"/>
        <v xml:space="preserve"> </v>
      </c>
      <c r="AK29" s="159" t="str">
        <f t="shared" si="5"/>
        <v xml:space="preserve"> </v>
      </c>
      <c r="AL29" s="159" t="str">
        <f t="shared" si="6"/>
        <v xml:space="preserve"> </v>
      </c>
      <c r="AM29" s="159" t="str">
        <f t="shared" si="7"/>
        <v xml:space="preserve"> </v>
      </c>
      <c r="AN29" s="159" t="str">
        <f t="shared" si="8"/>
        <v xml:space="preserve"> </v>
      </c>
      <c r="AO29" s="159" t="str">
        <f t="shared" si="9"/>
        <v xml:space="preserve"> </v>
      </c>
      <c r="AP29" s="159" t="str">
        <f t="shared" si="10"/>
        <v xml:space="preserve"> </v>
      </c>
      <c r="AQ29" s="159" t="str">
        <f t="shared" si="11"/>
        <v xml:space="preserve"> </v>
      </c>
      <c r="AR29" s="159" t="str">
        <f t="shared" si="12"/>
        <v xml:space="preserve"> </v>
      </c>
      <c r="AS29" s="159" t="str">
        <f t="shared" si="13"/>
        <v xml:space="preserve"> </v>
      </c>
      <c r="AT29" s="159">
        <f t="shared" si="14"/>
        <v>1</v>
      </c>
      <c r="AU29" s="159">
        <f t="shared" si="15"/>
        <v>1</v>
      </c>
      <c r="AV29" s="159">
        <f t="shared" si="16"/>
        <v>1</v>
      </c>
      <c r="AW29" s="159">
        <f t="shared" si="17"/>
        <v>1</v>
      </c>
      <c r="AX29" s="159">
        <f t="shared" si="18"/>
        <v>1</v>
      </c>
      <c r="AY29" s="159">
        <f t="shared" si="19"/>
        <v>1</v>
      </c>
      <c r="AZ29" s="159">
        <f t="shared" si="20"/>
        <v>1</v>
      </c>
      <c r="BA29" s="159" t="str">
        <f t="shared" si="21"/>
        <v xml:space="preserve"> </v>
      </c>
      <c r="BB29" s="159" t="str">
        <f t="shared" si="22"/>
        <v xml:space="preserve"> </v>
      </c>
      <c r="BC29" s="159" t="str">
        <f t="shared" si="23"/>
        <v xml:space="preserve"> </v>
      </c>
      <c r="BD29" s="159" t="str">
        <f t="shared" si="24"/>
        <v xml:space="preserve"> </v>
      </c>
      <c r="BE29" s="159" t="str">
        <f t="shared" si="25"/>
        <v xml:space="preserve"> </v>
      </c>
      <c r="BF29" s="159" t="str">
        <f t="shared" si="26"/>
        <v xml:space="preserve"> </v>
      </c>
      <c r="BG29" s="159">
        <f t="shared" si="27"/>
        <v>1</v>
      </c>
      <c r="BH29" s="159" t="str">
        <f t="shared" si="28"/>
        <v xml:space="preserve"> </v>
      </c>
      <c r="BI29" s="159" t="str">
        <f t="shared" si="29"/>
        <v xml:space="preserve"> </v>
      </c>
      <c r="BJ29" s="159" t="str">
        <f t="shared" si="30"/>
        <v xml:space="preserve"> </v>
      </c>
      <c r="BK29" s="159">
        <f t="shared" si="31"/>
        <v>1</v>
      </c>
      <c r="BL29" s="159">
        <f t="shared" si="32"/>
        <v>1</v>
      </c>
      <c r="BM29" s="159" t="str">
        <f t="shared" si="33"/>
        <v xml:space="preserve"> </v>
      </c>
      <c r="BN29" s="159" t="str">
        <f t="shared" si="34"/>
        <v xml:space="preserve"> </v>
      </c>
      <c r="BO29" s="159" t="str">
        <f t="shared" si="35"/>
        <v xml:space="preserve"> </v>
      </c>
      <c r="BP29" s="159" t="str">
        <f t="shared" si="36"/>
        <v xml:space="preserve"> </v>
      </c>
      <c r="BQ29" s="159">
        <f t="shared" si="37"/>
        <v>1</v>
      </c>
      <c r="BR29" s="159">
        <f t="shared" si="38"/>
        <v>1</v>
      </c>
      <c r="BS29" s="159" t="str">
        <f t="shared" si="39"/>
        <v xml:space="preserve"> </v>
      </c>
      <c r="BT29" s="159">
        <f t="shared" si="40"/>
        <v>1</v>
      </c>
      <c r="BU29" s="159">
        <f t="shared" si="41"/>
        <v>1</v>
      </c>
      <c r="BV29" s="159">
        <f t="shared" si="42"/>
        <v>1</v>
      </c>
      <c r="BW29" s="159">
        <f t="shared" si="43"/>
        <v>1</v>
      </c>
      <c r="BX29" s="159" t="str">
        <f t="shared" si="44"/>
        <v xml:space="preserve"> </v>
      </c>
      <c r="BY29" s="159">
        <f t="shared" si="45"/>
        <v>1</v>
      </c>
      <c r="BZ29" s="159" t="str">
        <f t="shared" si="46"/>
        <v xml:space="preserve"> </v>
      </c>
      <c r="CA29" s="159" t="str">
        <f t="shared" si="47"/>
        <v xml:space="preserve"> </v>
      </c>
      <c r="CB29" s="159">
        <f t="shared" si="48"/>
        <v>1</v>
      </c>
      <c r="CC29" s="159" t="str">
        <f t="shared" si="49"/>
        <v xml:space="preserve"> </v>
      </c>
      <c r="CD29" s="159">
        <f t="shared" si="50"/>
        <v>1</v>
      </c>
      <c r="CE29" s="159">
        <f t="shared" si="51"/>
        <v>1</v>
      </c>
      <c r="CF29" s="159" t="str">
        <f t="shared" si="52"/>
        <v xml:space="preserve"> </v>
      </c>
      <c r="CG29" s="159">
        <f t="shared" si="53"/>
        <v>1</v>
      </c>
      <c r="CH29" s="159">
        <f t="shared" si="54"/>
        <v>1</v>
      </c>
      <c r="CI29" s="159">
        <f t="shared" si="55"/>
        <v>1</v>
      </c>
      <c r="CJ29" s="159">
        <f t="shared" si="56"/>
        <v>1</v>
      </c>
      <c r="CK29" s="159" t="str">
        <f t="shared" si="57"/>
        <v xml:space="preserve"> </v>
      </c>
      <c r="CL29" s="159">
        <f t="shared" si="58"/>
        <v>1</v>
      </c>
      <c r="CM29" s="159" t="str">
        <f t="shared" si="59"/>
        <v xml:space="preserve"> </v>
      </c>
    </row>
    <row r="30" spans="1:91" s="112" customFormat="1" ht="15.95" customHeight="1" x14ac:dyDescent="0.3">
      <c r="A30" s="584"/>
      <c r="B30" s="113">
        <v>4</v>
      </c>
      <c r="C30" s="113" t="s">
        <v>386</v>
      </c>
      <c r="D30" s="394" t="s">
        <v>104</v>
      </c>
      <c r="E30" s="394" t="s">
        <v>59</v>
      </c>
      <c r="F30" s="394" t="s">
        <v>87</v>
      </c>
      <c r="G30" s="394" t="s">
        <v>90</v>
      </c>
      <c r="H30" s="394" t="s">
        <v>97</v>
      </c>
      <c r="I30" s="394" t="s">
        <v>60</v>
      </c>
      <c r="J30" s="394" t="s">
        <v>98</v>
      </c>
      <c r="K30" s="394" t="s">
        <v>64</v>
      </c>
      <c r="L30" s="394" t="s">
        <v>84</v>
      </c>
      <c r="M30" s="394" t="s">
        <v>101</v>
      </c>
      <c r="N30" s="394" t="s">
        <v>58</v>
      </c>
      <c r="O30" s="394" t="s">
        <v>88</v>
      </c>
      <c r="P30" s="394" t="s">
        <v>63</v>
      </c>
      <c r="Q30" s="394" t="s">
        <v>47</v>
      </c>
      <c r="R30" s="394" t="s">
        <v>106</v>
      </c>
      <c r="S30" s="394" t="s">
        <v>61</v>
      </c>
      <c r="T30" s="394" t="s">
        <v>103</v>
      </c>
      <c r="U30" s="394" t="s">
        <v>93</v>
      </c>
      <c r="V30" s="394" t="s">
        <v>198</v>
      </c>
      <c r="W30" s="394" t="s">
        <v>79</v>
      </c>
      <c r="X30" s="394" t="s">
        <v>95</v>
      </c>
      <c r="Y30" s="394" t="s">
        <v>82</v>
      </c>
      <c r="Z30" s="394" t="s">
        <v>62</v>
      </c>
      <c r="AA30" s="394" t="s">
        <v>78</v>
      </c>
      <c r="AB30" s="394" t="s">
        <v>73</v>
      </c>
      <c r="AC30" s="394" t="s">
        <v>13</v>
      </c>
      <c r="AD30" s="404" t="s">
        <v>85</v>
      </c>
      <c r="AE30" s="281"/>
      <c r="AF30" s="159">
        <f t="shared" si="0"/>
        <v>1</v>
      </c>
      <c r="AG30" s="159" t="str">
        <f t="shared" si="1"/>
        <v xml:space="preserve"> </v>
      </c>
      <c r="AH30" s="159">
        <f t="shared" si="2"/>
        <v>1</v>
      </c>
      <c r="AI30" s="159" t="str">
        <f t="shared" si="3"/>
        <v xml:space="preserve"> </v>
      </c>
      <c r="AJ30" s="159" t="str">
        <f t="shared" si="4"/>
        <v xml:space="preserve"> </v>
      </c>
      <c r="AK30" s="159" t="str">
        <f t="shared" si="5"/>
        <v xml:space="preserve"> </v>
      </c>
      <c r="AL30" s="159" t="str">
        <f t="shared" si="6"/>
        <v xml:space="preserve"> </v>
      </c>
      <c r="AM30" s="159" t="str">
        <f t="shared" si="7"/>
        <v xml:space="preserve"> </v>
      </c>
      <c r="AN30" s="159" t="s">
        <v>331</v>
      </c>
      <c r="AO30" s="159" t="str">
        <f t="shared" si="9"/>
        <v xml:space="preserve"> </v>
      </c>
      <c r="AP30" s="159" t="str">
        <f t="shared" si="10"/>
        <v xml:space="preserve"> </v>
      </c>
      <c r="AQ30" s="159" t="str">
        <f t="shared" si="11"/>
        <v xml:space="preserve"> </v>
      </c>
      <c r="AR30" s="159" t="str">
        <f t="shared" si="12"/>
        <v xml:space="preserve"> </v>
      </c>
      <c r="AS30" s="159" t="str">
        <f t="shared" si="13"/>
        <v xml:space="preserve"> </v>
      </c>
      <c r="AT30" s="159">
        <f t="shared" si="14"/>
        <v>1</v>
      </c>
      <c r="AU30" s="159">
        <f t="shared" si="15"/>
        <v>1</v>
      </c>
      <c r="AV30" s="159">
        <f t="shared" si="16"/>
        <v>1</v>
      </c>
      <c r="AW30" s="159">
        <f t="shared" si="17"/>
        <v>1</v>
      </c>
      <c r="AX30" s="159">
        <f t="shared" si="18"/>
        <v>1</v>
      </c>
      <c r="AY30" s="159">
        <f t="shared" si="19"/>
        <v>1</v>
      </c>
      <c r="AZ30" s="159">
        <f t="shared" si="20"/>
        <v>1</v>
      </c>
      <c r="BA30" s="159" t="str">
        <f t="shared" si="21"/>
        <v xml:space="preserve"> </v>
      </c>
      <c r="BB30" s="159" t="str">
        <f t="shared" si="22"/>
        <v xml:space="preserve"> </v>
      </c>
      <c r="BC30" s="159" t="str">
        <f t="shared" si="23"/>
        <v xml:space="preserve"> </v>
      </c>
      <c r="BD30" s="159" t="str">
        <f t="shared" si="24"/>
        <v xml:space="preserve"> </v>
      </c>
      <c r="BE30" s="159" t="str">
        <f t="shared" si="25"/>
        <v xml:space="preserve"> </v>
      </c>
      <c r="BF30" s="159" t="str">
        <f t="shared" si="26"/>
        <v xml:space="preserve"> </v>
      </c>
      <c r="BG30" s="159">
        <f t="shared" si="27"/>
        <v>1</v>
      </c>
      <c r="BH30" s="159" t="str">
        <f t="shared" si="28"/>
        <v xml:space="preserve"> </v>
      </c>
      <c r="BI30" s="159" t="str">
        <f t="shared" si="29"/>
        <v xml:space="preserve"> </v>
      </c>
      <c r="BJ30" s="159" t="str">
        <f t="shared" si="30"/>
        <v xml:space="preserve"> </v>
      </c>
      <c r="BK30" s="159">
        <f t="shared" si="31"/>
        <v>1</v>
      </c>
      <c r="BL30" s="159">
        <f t="shared" si="32"/>
        <v>1</v>
      </c>
      <c r="BM30" s="159" t="str">
        <f t="shared" si="33"/>
        <v xml:space="preserve"> </v>
      </c>
      <c r="BN30" s="159" t="str">
        <f t="shared" si="34"/>
        <v xml:space="preserve"> </v>
      </c>
      <c r="BO30" s="159">
        <f t="shared" si="35"/>
        <v>1</v>
      </c>
      <c r="BP30" s="159" t="str">
        <f t="shared" si="36"/>
        <v xml:space="preserve"> </v>
      </c>
      <c r="BQ30" s="159">
        <f t="shared" si="37"/>
        <v>1</v>
      </c>
      <c r="BR30" s="159">
        <f t="shared" si="38"/>
        <v>1</v>
      </c>
      <c r="BS30" s="159" t="str">
        <f t="shared" si="39"/>
        <v xml:space="preserve"> </v>
      </c>
      <c r="BT30" s="159">
        <f t="shared" si="40"/>
        <v>1</v>
      </c>
      <c r="BU30" s="159">
        <f t="shared" si="41"/>
        <v>1</v>
      </c>
      <c r="BV30" s="159">
        <f t="shared" si="42"/>
        <v>1</v>
      </c>
      <c r="BW30" s="159">
        <f t="shared" si="43"/>
        <v>1</v>
      </c>
      <c r="BX30" s="159" t="str">
        <f t="shared" si="44"/>
        <v xml:space="preserve"> </v>
      </c>
      <c r="BY30" s="159">
        <f t="shared" si="45"/>
        <v>1</v>
      </c>
      <c r="BZ30" s="159" t="str">
        <f t="shared" si="46"/>
        <v xml:space="preserve"> </v>
      </c>
      <c r="CA30" s="159" t="str">
        <f t="shared" si="47"/>
        <v xml:space="preserve"> </v>
      </c>
      <c r="CB30" s="159">
        <f t="shared" si="48"/>
        <v>1</v>
      </c>
      <c r="CC30" s="159" t="str">
        <f t="shared" si="49"/>
        <v xml:space="preserve"> </v>
      </c>
      <c r="CD30" s="159">
        <f t="shared" si="50"/>
        <v>1</v>
      </c>
      <c r="CE30" s="159">
        <f t="shared" si="51"/>
        <v>1</v>
      </c>
      <c r="CF30" s="159" t="str">
        <f t="shared" si="52"/>
        <v xml:space="preserve"> </v>
      </c>
      <c r="CG30" s="159" t="str">
        <f t="shared" si="53"/>
        <v xml:space="preserve"> </v>
      </c>
      <c r="CH30" s="159">
        <f t="shared" si="54"/>
        <v>1</v>
      </c>
      <c r="CI30" s="159">
        <f t="shared" si="55"/>
        <v>1</v>
      </c>
      <c r="CJ30" s="159">
        <f t="shared" si="56"/>
        <v>1</v>
      </c>
      <c r="CK30" s="159" t="str">
        <f t="shared" si="57"/>
        <v xml:space="preserve"> </v>
      </c>
      <c r="CL30" s="159">
        <f t="shared" si="58"/>
        <v>1</v>
      </c>
      <c r="CM30" s="159" t="str">
        <f t="shared" si="59"/>
        <v xml:space="preserve"> </v>
      </c>
    </row>
    <row r="31" spans="1:91" s="112" customFormat="1" ht="15.95" customHeight="1" x14ac:dyDescent="0.3">
      <c r="A31" s="585"/>
      <c r="B31" s="114">
        <v>5</v>
      </c>
      <c r="C31" s="114" t="s">
        <v>387</v>
      </c>
      <c r="D31" s="395" t="s">
        <v>79</v>
      </c>
      <c r="E31" s="395" t="s">
        <v>85</v>
      </c>
      <c r="F31" s="395" t="s">
        <v>62</v>
      </c>
      <c r="G31" s="395" t="s">
        <v>88</v>
      </c>
      <c r="H31" s="395" t="s">
        <v>63</v>
      </c>
      <c r="I31" s="395" t="s">
        <v>13</v>
      </c>
      <c r="J31" s="395" t="s">
        <v>98</v>
      </c>
      <c r="K31" s="395" t="s">
        <v>64</v>
      </c>
      <c r="L31" s="395" t="s">
        <v>84</v>
      </c>
      <c r="M31" s="395" t="s">
        <v>58</v>
      </c>
      <c r="N31" s="395"/>
      <c r="O31" s="395"/>
      <c r="P31" s="395"/>
      <c r="Q31" s="395"/>
      <c r="R31" s="395"/>
      <c r="S31" s="395"/>
      <c r="T31" s="395"/>
      <c r="U31" s="395"/>
      <c r="V31" s="395" t="s">
        <v>100</v>
      </c>
      <c r="W31" s="395" t="s">
        <v>90</v>
      </c>
      <c r="X31" s="395" t="s">
        <v>61</v>
      </c>
      <c r="Y31" s="395" t="s">
        <v>82</v>
      </c>
      <c r="Z31" s="395" t="s">
        <v>47</v>
      </c>
      <c r="AA31" s="395" t="s">
        <v>60</v>
      </c>
      <c r="AB31" s="395" t="s">
        <v>87</v>
      </c>
      <c r="AC31" s="395" t="s">
        <v>59</v>
      </c>
      <c r="AD31" s="405" t="s">
        <v>78</v>
      </c>
      <c r="AE31" s="282"/>
      <c r="AF31" s="159">
        <f t="shared" si="0"/>
        <v>1</v>
      </c>
      <c r="AG31" s="159" t="str">
        <f t="shared" si="1"/>
        <v xml:space="preserve"> </v>
      </c>
      <c r="AH31" s="159">
        <f t="shared" si="2"/>
        <v>1</v>
      </c>
      <c r="AI31" s="159" t="str">
        <f t="shared" si="3"/>
        <v xml:space="preserve"> </v>
      </c>
      <c r="AJ31" s="159" t="str">
        <f t="shared" si="4"/>
        <v xml:space="preserve"> </v>
      </c>
      <c r="AK31" s="159" t="str">
        <f t="shared" si="5"/>
        <v xml:space="preserve"> </v>
      </c>
      <c r="AL31" s="159" t="str">
        <f t="shared" si="6"/>
        <v xml:space="preserve"> </v>
      </c>
      <c r="AM31" s="159" t="str">
        <f t="shared" si="7"/>
        <v xml:space="preserve"> </v>
      </c>
      <c r="AN31" s="159" t="str">
        <f t="shared" ref="AN31:AN36" si="60">IF(COUNTIF($D31:$AD31,"TT5")&gt;=1,COUNTIF($D31:$AD31,"TT5")," ")</f>
        <v xml:space="preserve"> </v>
      </c>
      <c r="AO31" s="159" t="str">
        <f t="shared" si="9"/>
        <v xml:space="preserve"> </v>
      </c>
      <c r="AP31" s="159" t="str">
        <f t="shared" si="10"/>
        <v xml:space="preserve"> </v>
      </c>
      <c r="AQ31" s="159" t="str">
        <f t="shared" si="11"/>
        <v xml:space="preserve"> </v>
      </c>
      <c r="AR31" s="159" t="str">
        <f t="shared" si="12"/>
        <v xml:space="preserve"> </v>
      </c>
      <c r="AS31" s="159" t="str">
        <f t="shared" si="13"/>
        <v xml:space="preserve"> </v>
      </c>
      <c r="AT31" s="159">
        <f t="shared" si="14"/>
        <v>1</v>
      </c>
      <c r="AU31" s="159">
        <f t="shared" si="15"/>
        <v>1</v>
      </c>
      <c r="AV31" s="159">
        <f t="shared" si="16"/>
        <v>1</v>
      </c>
      <c r="AW31" s="159">
        <f t="shared" si="17"/>
        <v>1</v>
      </c>
      <c r="AX31" s="159">
        <f t="shared" si="18"/>
        <v>1</v>
      </c>
      <c r="AY31" s="159">
        <f t="shared" si="19"/>
        <v>1</v>
      </c>
      <c r="AZ31" s="159">
        <f t="shared" si="20"/>
        <v>1</v>
      </c>
      <c r="BA31" s="159" t="str">
        <f t="shared" si="21"/>
        <v xml:space="preserve"> </v>
      </c>
      <c r="BB31" s="159" t="str">
        <f t="shared" si="22"/>
        <v xml:space="preserve"> </v>
      </c>
      <c r="BC31" s="159" t="str">
        <f t="shared" si="23"/>
        <v xml:space="preserve"> </v>
      </c>
      <c r="BD31" s="159" t="str">
        <f t="shared" si="24"/>
        <v xml:space="preserve"> </v>
      </c>
      <c r="BE31" s="159" t="str">
        <f t="shared" si="25"/>
        <v xml:space="preserve"> </v>
      </c>
      <c r="BF31" s="159" t="str">
        <f t="shared" si="26"/>
        <v xml:space="preserve"> </v>
      </c>
      <c r="BG31" s="159" t="str">
        <f t="shared" si="27"/>
        <v xml:space="preserve"> </v>
      </c>
      <c r="BH31" s="159" t="str">
        <f t="shared" si="28"/>
        <v xml:space="preserve"> </v>
      </c>
      <c r="BI31" s="159" t="str">
        <f t="shared" si="29"/>
        <v xml:space="preserve"> </v>
      </c>
      <c r="BJ31" s="159" t="str">
        <f t="shared" si="30"/>
        <v xml:space="preserve"> </v>
      </c>
      <c r="BK31" s="159">
        <f t="shared" si="31"/>
        <v>1</v>
      </c>
      <c r="BL31" s="159">
        <f t="shared" si="32"/>
        <v>1</v>
      </c>
      <c r="BM31" s="159" t="str">
        <f t="shared" si="33"/>
        <v xml:space="preserve"> </v>
      </c>
      <c r="BN31" s="159" t="str">
        <f t="shared" si="34"/>
        <v xml:space="preserve"> </v>
      </c>
      <c r="BO31" s="159">
        <f t="shared" si="35"/>
        <v>1</v>
      </c>
      <c r="BP31" s="159" t="str">
        <f t="shared" si="36"/>
        <v xml:space="preserve"> </v>
      </c>
      <c r="BQ31" s="159" t="str">
        <f t="shared" si="37"/>
        <v xml:space="preserve"> </v>
      </c>
      <c r="BR31" s="159">
        <f t="shared" si="38"/>
        <v>1</v>
      </c>
      <c r="BS31" s="159" t="str">
        <f t="shared" si="39"/>
        <v xml:space="preserve"> </v>
      </c>
      <c r="BT31" s="159">
        <f t="shared" si="40"/>
        <v>1</v>
      </c>
      <c r="BU31" s="159">
        <f t="shared" si="41"/>
        <v>1</v>
      </c>
      <c r="BV31" s="159">
        <f t="shared" si="42"/>
        <v>1</v>
      </c>
      <c r="BW31" s="159">
        <f t="shared" si="43"/>
        <v>1</v>
      </c>
      <c r="BX31" s="159" t="str">
        <f t="shared" si="44"/>
        <v xml:space="preserve"> </v>
      </c>
      <c r="BY31" s="159" t="str">
        <f t="shared" si="45"/>
        <v xml:space="preserve"> </v>
      </c>
      <c r="BZ31" s="159" t="str">
        <f t="shared" si="46"/>
        <v xml:space="preserve"> </v>
      </c>
      <c r="CA31" s="159" t="str">
        <f t="shared" si="47"/>
        <v xml:space="preserve"> </v>
      </c>
      <c r="CB31" s="159" t="str">
        <f t="shared" si="48"/>
        <v xml:space="preserve"> </v>
      </c>
      <c r="CC31" s="159" t="str">
        <f t="shared" si="49"/>
        <v xml:space="preserve"> </v>
      </c>
      <c r="CD31" s="159" t="str">
        <f t="shared" si="50"/>
        <v xml:space="preserve"> </v>
      </c>
      <c r="CE31" s="159">
        <f t="shared" si="51"/>
        <v>1</v>
      </c>
      <c r="CF31" s="159" t="str">
        <f t="shared" si="52"/>
        <v xml:space="preserve"> </v>
      </c>
      <c r="CG31" s="159">
        <f t="shared" si="53"/>
        <v>1</v>
      </c>
      <c r="CH31" s="159" t="str">
        <f t="shared" si="54"/>
        <v xml:space="preserve"> </v>
      </c>
      <c r="CI31" s="159" t="str">
        <f t="shared" si="55"/>
        <v xml:space="preserve"> </v>
      </c>
      <c r="CJ31" s="159" t="str">
        <f t="shared" si="56"/>
        <v xml:space="preserve"> </v>
      </c>
      <c r="CK31" s="159" t="str">
        <f t="shared" si="57"/>
        <v xml:space="preserve"> </v>
      </c>
      <c r="CL31" s="159" t="str">
        <f t="shared" si="58"/>
        <v xml:space="preserve"> </v>
      </c>
      <c r="CM31" s="159" t="str">
        <f t="shared" si="59"/>
        <v xml:space="preserve"> </v>
      </c>
    </row>
    <row r="32" spans="1:91" s="116" customFormat="1" ht="15.95" customHeight="1" x14ac:dyDescent="0.3">
      <c r="A32" s="591">
        <v>7</v>
      </c>
      <c r="B32" s="115">
        <v>1</v>
      </c>
      <c r="C32" s="115" t="s">
        <v>330</v>
      </c>
      <c r="D32" s="396" t="s">
        <v>75</v>
      </c>
      <c r="E32" s="396" t="s">
        <v>48</v>
      </c>
      <c r="F32" s="396" t="s">
        <v>67</v>
      </c>
      <c r="G32" s="396" t="s">
        <v>106</v>
      </c>
      <c r="H32" s="396" t="s">
        <v>84</v>
      </c>
      <c r="I32" s="396" t="s">
        <v>94</v>
      </c>
      <c r="J32" s="396" t="s">
        <v>53</v>
      </c>
      <c r="K32" s="832" t="s">
        <v>52</v>
      </c>
      <c r="L32" s="396" t="s">
        <v>90</v>
      </c>
      <c r="M32" s="396" t="s">
        <v>198</v>
      </c>
      <c r="N32" s="396" t="s">
        <v>51</v>
      </c>
      <c r="O32" s="396" t="s">
        <v>74</v>
      </c>
      <c r="P32" s="396" t="s">
        <v>54</v>
      </c>
      <c r="Q32" s="396" t="s">
        <v>47</v>
      </c>
      <c r="R32" s="396" t="s">
        <v>92</v>
      </c>
      <c r="S32" s="396" t="s">
        <v>61</v>
      </c>
      <c r="T32" s="396" t="s">
        <v>49</v>
      </c>
      <c r="U32" s="396" t="s">
        <v>55</v>
      </c>
      <c r="V32" s="396" t="s">
        <v>64</v>
      </c>
      <c r="W32" s="396" t="s">
        <v>69</v>
      </c>
      <c r="X32" s="396" t="s">
        <v>70</v>
      </c>
      <c r="Y32" s="396" t="s">
        <v>82</v>
      </c>
      <c r="Z32" s="396" t="s">
        <v>234</v>
      </c>
      <c r="AA32" s="396" t="s">
        <v>99</v>
      </c>
      <c r="AB32" s="396" t="s">
        <v>68</v>
      </c>
      <c r="AC32" s="396" t="s">
        <v>13</v>
      </c>
      <c r="AD32" s="406" t="s">
        <v>59</v>
      </c>
      <c r="AE32" s="283"/>
      <c r="AF32" s="160">
        <f t="shared" si="0"/>
        <v>1</v>
      </c>
      <c r="AG32" s="160" t="str">
        <f t="shared" si="1"/>
        <v xml:space="preserve"> </v>
      </c>
      <c r="AH32" s="160">
        <f t="shared" si="2"/>
        <v>1</v>
      </c>
      <c r="AI32" s="160">
        <f t="shared" si="3"/>
        <v>1</v>
      </c>
      <c r="AJ32" s="160">
        <f t="shared" si="4"/>
        <v>1</v>
      </c>
      <c r="AK32" s="160" t="str">
        <f t="shared" si="5"/>
        <v xml:space="preserve"> </v>
      </c>
      <c r="AL32" s="160">
        <f t="shared" si="6"/>
        <v>1</v>
      </c>
      <c r="AM32" s="160">
        <f t="shared" si="7"/>
        <v>1</v>
      </c>
      <c r="AN32" s="160">
        <f t="shared" si="60"/>
        <v>1</v>
      </c>
      <c r="AO32" s="160">
        <f t="shared" si="9"/>
        <v>1</v>
      </c>
      <c r="AP32" s="160">
        <f t="shared" si="10"/>
        <v>1</v>
      </c>
      <c r="AQ32" s="160" t="str">
        <f t="shared" si="11"/>
        <v xml:space="preserve"> </v>
      </c>
      <c r="AR32" s="160" t="str">
        <f t="shared" si="12"/>
        <v xml:space="preserve"> </v>
      </c>
      <c r="AS32" s="160" t="str">
        <f t="shared" si="13"/>
        <v xml:space="preserve"> </v>
      </c>
      <c r="AT32" s="160" t="str">
        <f t="shared" si="14"/>
        <v xml:space="preserve"> </v>
      </c>
      <c r="AU32" s="160">
        <f t="shared" si="15"/>
        <v>1</v>
      </c>
      <c r="AV32" s="160" t="str">
        <f t="shared" si="16"/>
        <v xml:space="preserve"> </v>
      </c>
      <c r="AW32" s="160">
        <f t="shared" si="17"/>
        <v>1</v>
      </c>
      <c r="AX32" s="160" t="str">
        <f t="shared" si="18"/>
        <v xml:space="preserve"> </v>
      </c>
      <c r="AY32" s="160" t="str">
        <f t="shared" si="19"/>
        <v xml:space="preserve"> </v>
      </c>
      <c r="AZ32" s="160">
        <f t="shared" si="20"/>
        <v>1</v>
      </c>
      <c r="BA32" s="160" t="str">
        <f t="shared" si="21"/>
        <v xml:space="preserve"> </v>
      </c>
      <c r="BB32" s="160">
        <f t="shared" si="22"/>
        <v>1</v>
      </c>
      <c r="BC32" s="160">
        <f t="shared" si="23"/>
        <v>1</v>
      </c>
      <c r="BD32" s="160">
        <f t="shared" si="24"/>
        <v>1</v>
      </c>
      <c r="BE32" s="160">
        <f t="shared" si="25"/>
        <v>1</v>
      </c>
      <c r="BF32" s="160" t="str">
        <f t="shared" si="26"/>
        <v xml:space="preserve"> </v>
      </c>
      <c r="BG32" s="160" t="str">
        <f t="shared" si="27"/>
        <v xml:space="preserve"> </v>
      </c>
      <c r="BH32" s="160">
        <f t="shared" si="28"/>
        <v>1</v>
      </c>
      <c r="BI32" s="160">
        <f t="shared" si="29"/>
        <v>1</v>
      </c>
      <c r="BJ32" s="160" t="str">
        <f t="shared" si="30"/>
        <v xml:space="preserve"> </v>
      </c>
      <c r="BK32" s="160" t="str">
        <f t="shared" si="31"/>
        <v xml:space="preserve"> </v>
      </c>
      <c r="BL32" s="160" t="str">
        <f t="shared" si="32"/>
        <v xml:space="preserve"> </v>
      </c>
      <c r="BM32" s="160" t="str">
        <f t="shared" si="33"/>
        <v xml:space="preserve"> </v>
      </c>
      <c r="BN32" s="160" t="str">
        <f t="shared" si="34"/>
        <v xml:space="preserve"> </v>
      </c>
      <c r="BO32" s="160">
        <f t="shared" si="35"/>
        <v>1</v>
      </c>
      <c r="BP32" s="160" t="str">
        <f t="shared" si="36"/>
        <v xml:space="preserve"> </v>
      </c>
      <c r="BQ32" s="160">
        <f t="shared" si="37"/>
        <v>1</v>
      </c>
      <c r="BR32" s="160">
        <f t="shared" si="38"/>
        <v>1</v>
      </c>
      <c r="BS32" s="160" t="str">
        <f t="shared" si="39"/>
        <v xml:space="preserve"> </v>
      </c>
      <c r="BT32" s="160">
        <f t="shared" si="40"/>
        <v>1</v>
      </c>
      <c r="BU32" s="160" t="str">
        <f t="shared" si="41"/>
        <v xml:space="preserve"> </v>
      </c>
      <c r="BV32" s="160" t="str">
        <f t="shared" si="42"/>
        <v xml:space="preserve"> </v>
      </c>
      <c r="BW32" s="160" t="str">
        <f t="shared" si="43"/>
        <v xml:space="preserve"> </v>
      </c>
      <c r="BX32" s="160">
        <f t="shared" si="44"/>
        <v>1</v>
      </c>
      <c r="BY32" s="160" t="str">
        <f t="shared" si="45"/>
        <v xml:space="preserve"> </v>
      </c>
      <c r="BZ32" s="160">
        <f t="shared" si="46"/>
        <v>1</v>
      </c>
      <c r="CA32" s="160">
        <f t="shared" si="47"/>
        <v>1</v>
      </c>
      <c r="CB32" s="160" t="str">
        <f t="shared" si="48"/>
        <v xml:space="preserve"> </v>
      </c>
      <c r="CC32" s="160" t="str">
        <f t="shared" si="49"/>
        <v xml:space="preserve"> </v>
      </c>
      <c r="CD32" s="160" t="str">
        <f t="shared" si="50"/>
        <v xml:space="preserve"> </v>
      </c>
      <c r="CE32" s="160" t="str">
        <f t="shared" si="51"/>
        <v xml:space="preserve"> </v>
      </c>
      <c r="CF32" s="160">
        <f t="shared" si="52"/>
        <v>1</v>
      </c>
      <c r="CG32" s="160" t="str">
        <f t="shared" si="53"/>
        <v xml:space="preserve"> </v>
      </c>
      <c r="CH32" s="160" t="str">
        <f t="shared" si="54"/>
        <v xml:space="preserve"> </v>
      </c>
      <c r="CI32" s="160" t="str">
        <f t="shared" si="55"/>
        <v xml:space="preserve"> </v>
      </c>
      <c r="CJ32" s="160" t="str">
        <f t="shared" si="56"/>
        <v xml:space="preserve"> </v>
      </c>
      <c r="CK32" s="160" t="str">
        <f t="shared" si="57"/>
        <v xml:space="preserve"> </v>
      </c>
      <c r="CL32" s="160">
        <f t="shared" si="58"/>
        <v>1</v>
      </c>
      <c r="CM32" s="160" t="str">
        <f t="shared" si="59"/>
        <v xml:space="preserve"> </v>
      </c>
    </row>
    <row r="33" spans="1:91" s="116" customFormat="1" ht="15.95" customHeight="1" x14ac:dyDescent="0.3">
      <c r="A33" s="592"/>
      <c r="B33" s="117">
        <v>2</v>
      </c>
      <c r="C33" s="117" t="s">
        <v>335</v>
      </c>
      <c r="D33" s="397" t="s">
        <v>75</v>
      </c>
      <c r="E33" s="397" t="s">
        <v>48</v>
      </c>
      <c r="F33" s="397" t="s">
        <v>106</v>
      </c>
      <c r="G33" s="397" t="s">
        <v>84</v>
      </c>
      <c r="H33" s="397" t="s">
        <v>70</v>
      </c>
      <c r="I33" s="397" t="s">
        <v>60</v>
      </c>
      <c r="J33" s="397" t="s">
        <v>234</v>
      </c>
      <c r="K33" s="397" t="s">
        <v>64</v>
      </c>
      <c r="L33" s="397" t="s">
        <v>59</v>
      </c>
      <c r="M33" s="397" t="s">
        <v>46</v>
      </c>
      <c r="N33" s="397" t="s">
        <v>99</v>
      </c>
      <c r="O33" s="397" t="s">
        <v>52</v>
      </c>
      <c r="P33" s="397" t="s">
        <v>95</v>
      </c>
      <c r="Q33" s="397" t="s">
        <v>69</v>
      </c>
      <c r="R33" s="397" t="s">
        <v>92</v>
      </c>
      <c r="S33" s="397" t="s">
        <v>61</v>
      </c>
      <c r="T33" s="397" t="s">
        <v>82</v>
      </c>
      <c r="U33" s="397" t="s">
        <v>90</v>
      </c>
      <c r="V33" s="397" t="s">
        <v>198</v>
      </c>
      <c r="W33" s="397" t="s">
        <v>74</v>
      </c>
      <c r="X33" s="397" t="s">
        <v>56</v>
      </c>
      <c r="Y33" s="397" t="s">
        <v>51</v>
      </c>
      <c r="Z33" s="397" t="s">
        <v>47</v>
      </c>
      <c r="AA33" s="397" t="s">
        <v>68</v>
      </c>
      <c r="AB33" s="397" t="s">
        <v>94</v>
      </c>
      <c r="AC33" s="397" t="s">
        <v>13</v>
      </c>
      <c r="AD33" s="400" t="s">
        <v>199</v>
      </c>
      <c r="AE33" s="284"/>
      <c r="AF33" s="160">
        <f t="shared" si="0"/>
        <v>1</v>
      </c>
      <c r="AG33" s="160">
        <f t="shared" si="1"/>
        <v>1</v>
      </c>
      <c r="AH33" s="160">
        <f t="shared" si="2"/>
        <v>1</v>
      </c>
      <c r="AI33" s="160">
        <f t="shared" si="3"/>
        <v>1</v>
      </c>
      <c r="AJ33" s="160" t="str">
        <f t="shared" si="4"/>
        <v xml:space="preserve"> </v>
      </c>
      <c r="AK33" s="160" t="str">
        <f t="shared" si="5"/>
        <v xml:space="preserve"> </v>
      </c>
      <c r="AL33" s="160">
        <f t="shared" si="6"/>
        <v>1</v>
      </c>
      <c r="AM33" s="160">
        <f t="shared" si="7"/>
        <v>1</v>
      </c>
      <c r="AN33" s="160" t="str">
        <f t="shared" si="60"/>
        <v xml:space="preserve"> </v>
      </c>
      <c r="AO33" s="160" t="str">
        <f t="shared" si="9"/>
        <v xml:space="preserve"> </v>
      </c>
      <c r="AP33" s="160" t="str">
        <f t="shared" si="10"/>
        <v xml:space="preserve"> </v>
      </c>
      <c r="AQ33" s="160">
        <f t="shared" si="11"/>
        <v>1</v>
      </c>
      <c r="AR33" s="160" t="str">
        <f t="shared" si="12"/>
        <v xml:space="preserve"> </v>
      </c>
      <c r="AS33" s="160" t="str">
        <f t="shared" si="13"/>
        <v xml:space="preserve"> </v>
      </c>
      <c r="AT33" s="160" t="str">
        <f t="shared" si="14"/>
        <v xml:space="preserve"> </v>
      </c>
      <c r="AU33" s="160">
        <f t="shared" si="15"/>
        <v>1</v>
      </c>
      <c r="AV33" s="160">
        <f t="shared" si="16"/>
        <v>1</v>
      </c>
      <c r="AW33" s="160">
        <f t="shared" si="17"/>
        <v>1</v>
      </c>
      <c r="AX33" s="160" t="str">
        <f t="shared" si="18"/>
        <v xml:space="preserve"> </v>
      </c>
      <c r="AY33" s="160" t="str">
        <f t="shared" si="19"/>
        <v xml:space="preserve"> </v>
      </c>
      <c r="AZ33" s="160">
        <f t="shared" si="20"/>
        <v>1</v>
      </c>
      <c r="BA33" s="160" t="str">
        <f t="shared" si="21"/>
        <v xml:space="preserve"> </v>
      </c>
      <c r="BB33" s="160" t="str">
        <f t="shared" si="22"/>
        <v xml:space="preserve"> </v>
      </c>
      <c r="BC33" s="160">
        <f t="shared" si="23"/>
        <v>1</v>
      </c>
      <c r="BD33" s="160">
        <f t="shared" si="24"/>
        <v>1</v>
      </c>
      <c r="BE33" s="160">
        <f t="shared" si="25"/>
        <v>1</v>
      </c>
      <c r="BF33" s="160" t="str">
        <f t="shared" si="26"/>
        <v xml:space="preserve"> </v>
      </c>
      <c r="BG33" s="160" t="str">
        <f t="shared" si="27"/>
        <v xml:space="preserve"> </v>
      </c>
      <c r="BH33" s="160">
        <f t="shared" si="28"/>
        <v>1</v>
      </c>
      <c r="BI33" s="160">
        <f t="shared" si="29"/>
        <v>1</v>
      </c>
      <c r="BJ33" s="160" t="str">
        <f t="shared" si="30"/>
        <v xml:space="preserve"> </v>
      </c>
      <c r="BK33" s="160" t="str">
        <f t="shared" si="31"/>
        <v xml:space="preserve"> </v>
      </c>
      <c r="BL33" s="160" t="str">
        <f t="shared" si="32"/>
        <v xml:space="preserve"> </v>
      </c>
      <c r="BM33" s="160" t="str">
        <f t="shared" si="33"/>
        <v xml:space="preserve"> </v>
      </c>
      <c r="BN33" s="160" t="str">
        <f t="shared" si="34"/>
        <v xml:space="preserve"> </v>
      </c>
      <c r="BO33" s="160">
        <f t="shared" si="35"/>
        <v>1</v>
      </c>
      <c r="BP33" s="160" t="str">
        <f t="shared" si="36"/>
        <v xml:space="preserve"> </v>
      </c>
      <c r="BQ33" s="160">
        <f t="shared" si="37"/>
        <v>1</v>
      </c>
      <c r="BR33" s="160">
        <f t="shared" si="38"/>
        <v>1</v>
      </c>
      <c r="BS33" s="160" t="str">
        <f t="shared" si="39"/>
        <v xml:space="preserve"> </v>
      </c>
      <c r="BT33" s="160">
        <f t="shared" si="40"/>
        <v>1</v>
      </c>
      <c r="BU33" s="160" t="str">
        <f t="shared" si="41"/>
        <v xml:space="preserve"> </v>
      </c>
      <c r="BV33" s="160" t="str">
        <f t="shared" si="42"/>
        <v xml:space="preserve"> </v>
      </c>
      <c r="BW33" s="160" t="str">
        <f t="shared" si="43"/>
        <v xml:space="preserve"> </v>
      </c>
      <c r="BX33" s="160">
        <f t="shared" si="44"/>
        <v>1</v>
      </c>
      <c r="BY33" s="160" t="str">
        <f t="shared" si="45"/>
        <v xml:space="preserve"> </v>
      </c>
      <c r="BZ33" s="160">
        <f t="shared" si="46"/>
        <v>1</v>
      </c>
      <c r="CA33" s="160">
        <f t="shared" si="47"/>
        <v>1</v>
      </c>
      <c r="CB33" s="160">
        <f t="shared" si="48"/>
        <v>1</v>
      </c>
      <c r="CC33" s="160">
        <f t="shared" si="49"/>
        <v>1</v>
      </c>
      <c r="CD33" s="160" t="str">
        <f t="shared" si="50"/>
        <v xml:space="preserve"> </v>
      </c>
      <c r="CE33" s="160" t="str">
        <f t="shared" si="51"/>
        <v xml:space="preserve"> </v>
      </c>
      <c r="CF33" s="160">
        <f t="shared" si="52"/>
        <v>1</v>
      </c>
      <c r="CG33" s="160" t="str">
        <f t="shared" si="53"/>
        <v xml:space="preserve"> </v>
      </c>
      <c r="CH33" s="160" t="str">
        <f t="shared" si="54"/>
        <v xml:space="preserve"> </v>
      </c>
      <c r="CI33" s="160" t="str">
        <f t="shared" si="55"/>
        <v xml:space="preserve"> </v>
      </c>
      <c r="CJ33" s="160" t="str">
        <f t="shared" si="56"/>
        <v xml:space="preserve"> </v>
      </c>
      <c r="CK33" s="160" t="str">
        <f t="shared" si="57"/>
        <v xml:space="preserve"> </v>
      </c>
      <c r="CL33" s="160">
        <f t="shared" si="58"/>
        <v>1</v>
      </c>
      <c r="CM33" s="160" t="str">
        <f t="shared" si="59"/>
        <v xml:space="preserve"> </v>
      </c>
    </row>
    <row r="34" spans="1:91" s="116" customFormat="1" ht="15.95" customHeight="1" x14ac:dyDescent="0.3">
      <c r="A34" s="592"/>
      <c r="B34" s="117">
        <v>3</v>
      </c>
      <c r="C34" s="117" t="s">
        <v>385</v>
      </c>
      <c r="D34" s="397" t="s">
        <v>106</v>
      </c>
      <c r="E34" s="397" t="s">
        <v>100</v>
      </c>
      <c r="F34" s="397" t="s">
        <v>199</v>
      </c>
      <c r="G34" s="397" t="s">
        <v>53</v>
      </c>
      <c r="H34" s="397" t="s">
        <v>70</v>
      </c>
      <c r="I34" s="397" t="s">
        <v>60</v>
      </c>
      <c r="J34" s="397" t="s">
        <v>234</v>
      </c>
      <c r="K34" s="397" t="s">
        <v>52</v>
      </c>
      <c r="L34" s="397" t="s">
        <v>59</v>
      </c>
      <c r="M34" s="397" t="s">
        <v>46</v>
      </c>
      <c r="N34" s="397" t="s">
        <v>99</v>
      </c>
      <c r="O34" s="397" t="s">
        <v>68</v>
      </c>
      <c r="P34" s="397" t="s">
        <v>95</v>
      </c>
      <c r="Q34" s="397" t="s">
        <v>84</v>
      </c>
      <c r="R34" s="397" t="s">
        <v>56</v>
      </c>
      <c r="S34" s="397" t="s">
        <v>49</v>
      </c>
      <c r="T34" s="397" t="s">
        <v>90</v>
      </c>
      <c r="U34" s="397" t="s">
        <v>82</v>
      </c>
      <c r="V34" s="397" t="s">
        <v>67</v>
      </c>
      <c r="W34" s="397" t="s">
        <v>54</v>
      </c>
      <c r="X34" s="397" t="s">
        <v>61</v>
      </c>
      <c r="Y34" s="397" t="s">
        <v>51</v>
      </c>
      <c r="Z34" s="397" t="s">
        <v>47</v>
      </c>
      <c r="AA34" s="397" t="s">
        <v>48</v>
      </c>
      <c r="AB34" s="397" t="s">
        <v>55</v>
      </c>
      <c r="AC34" s="397" t="s">
        <v>198</v>
      </c>
      <c r="AD34" s="400" t="s">
        <v>254</v>
      </c>
      <c r="AE34" s="284"/>
      <c r="AF34" s="160" t="str">
        <f t="shared" si="0"/>
        <v xml:space="preserve"> </v>
      </c>
      <c r="AG34" s="160">
        <f t="shared" si="1"/>
        <v>1</v>
      </c>
      <c r="AH34" s="160">
        <f t="shared" si="2"/>
        <v>1</v>
      </c>
      <c r="AI34" s="160">
        <f t="shared" si="3"/>
        <v>1</v>
      </c>
      <c r="AJ34" s="160">
        <f t="shared" si="4"/>
        <v>1</v>
      </c>
      <c r="AK34" s="160" t="str">
        <f t="shared" si="5"/>
        <v xml:space="preserve"> </v>
      </c>
      <c r="AL34" s="160">
        <f t="shared" si="6"/>
        <v>1</v>
      </c>
      <c r="AM34" s="160">
        <f t="shared" si="7"/>
        <v>1</v>
      </c>
      <c r="AN34" s="160">
        <f t="shared" si="60"/>
        <v>1</v>
      </c>
      <c r="AO34" s="160">
        <f t="shared" si="9"/>
        <v>1</v>
      </c>
      <c r="AP34" s="160">
        <f t="shared" si="10"/>
        <v>1</v>
      </c>
      <c r="AQ34" s="160">
        <f t="shared" si="11"/>
        <v>1</v>
      </c>
      <c r="AR34" s="160" t="str">
        <f t="shared" si="12"/>
        <v xml:space="preserve"> </v>
      </c>
      <c r="AS34" s="160">
        <f t="shared" si="13"/>
        <v>1</v>
      </c>
      <c r="AT34" s="160" t="str">
        <f t="shared" si="14"/>
        <v xml:space="preserve"> </v>
      </c>
      <c r="AU34" s="160">
        <f t="shared" si="15"/>
        <v>1</v>
      </c>
      <c r="AV34" s="160">
        <f t="shared" si="16"/>
        <v>1</v>
      </c>
      <c r="AW34" s="160">
        <f t="shared" si="17"/>
        <v>1</v>
      </c>
      <c r="AX34" s="160" t="str">
        <f t="shared" si="18"/>
        <v xml:space="preserve"> </v>
      </c>
      <c r="AY34" s="160" t="str">
        <f t="shared" si="19"/>
        <v xml:space="preserve"> </v>
      </c>
      <c r="AZ34" s="160" t="str">
        <f t="shared" si="20"/>
        <v xml:space="preserve"> </v>
      </c>
      <c r="BA34" s="160" t="str">
        <f t="shared" si="21"/>
        <v xml:space="preserve"> </v>
      </c>
      <c r="BB34" s="160">
        <f t="shared" si="22"/>
        <v>1</v>
      </c>
      <c r="BC34" s="160">
        <f t="shared" si="23"/>
        <v>1</v>
      </c>
      <c r="BD34" s="160" t="str">
        <f t="shared" si="24"/>
        <v xml:space="preserve"> </v>
      </c>
      <c r="BE34" s="160">
        <f t="shared" si="25"/>
        <v>1</v>
      </c>
      <c r="BF34" s="160" t="str">
        <f t="shared" si="26"/>
        <v xml:space="preserve"> </v>
      </c>
      <c r="BG34" s="160" t="str">
        <f t="shared" si="27"/>
        <v xml:space="preserve"> </v>
      </c>
      <c r="BH34" s="160" t="str">
        <f t="shared" si="28"/>
        <v xml:space="preserve"> </v>
      </c>
      <c r="BI34" s="160" t="str">
        <f t="shared" si="29"/>
        <v xml:space="preserve"> </v>
      </c>
      <c r="BJ34" s="160" t="str">
        <f t="shared" si="30"/>
        <v xml:space="preserve"> </v>
      </c>
      <c r="BK34" s="160" t="str">
        <f t="shared" si="31"/>
        <v xml:space="preserve"> </v>
      </c>
      <c r="BL34" s="160" t="str">
        <f t="shared" si="32"/>
        <v xml:space="preserve"> </v>
      </c>
      <c r="BM34" s="160" t="str">
        <f t="shared" si="33"/>
        <v xml:space="preserve"> </v>
      </c>
      <c r="BN34" s="160" t="str">
        <f t="shared" si="34"/>
        <v xml:space="preserve"> </v>
      </c>
      <c r="BO34" s="160">
        <f t="shared" si="35"/>
        <v>1</v>
      </c>
      <c r="BP34" s="160" t="str">
        <f t="shared" si="36"/>
        <v xml:space="preserve"> </v>
      </c>
      <c r="BQ34" s="160">
        <f t="shared" si="37"/>
        <v>1</v>
      </c>
      <c r="BR34" s="160">
        <f t="shared" si="38"/>
        <v>1</v>
      </c>
      <c r="BS34" s="160" t="str">
        <f t="shared" si="39"/>
        <v xml:space="preserve"> </v>
      </c>
      <c r="BT34" s="160">
        <f t="shared" si="40"/>
        <v>1</v>
      </c>
      <c r="BU34" s="160" t="str">
        <f t="shared" si="41"/>
        <v xml:space="preserve"> </v>
      </c>
      <c r="BV34" s="160" t="str">
        <f t="shared" si="42"/>
        <v xml:space="preserve"> </v>
      </c>
      <c r="BW34" s="160" t="str">
        <f t="shared" si="43"/>
        <v xml:space="preserve"> </v>
      </c>
      <c r="BX34" s="160" t="str">
        <f t="shared" si="44"/>
        <v xml:space="preserve"> </v>
      </c>
      <c r="BY34" s="160" t="str">
        <f t="shared" si="45"/>
        <v xml:space="preserve"> </v>
      </c>
      <c r="BZ34" s="160" t="str">
        <f t="shared" si="46"/>
        <v xml:space="preserve"> </v>
      </c>
      <c r="CA34" s="160">
        <f t="shared" si="47"/>
        <v>1</v>
      </c>
      <c r="CB34" s="160">
        <f t="shared" si="48"/>
        <v>1</v>
      </c>
      <c r="CC34" s="160">
        <f t="shared" si="49"/>
        <v>1</v>
      </c>
      <c r="CD34" s="160" t="str">
        <f t="shared" si="50"/>
        <v xml:space="preserve"> </v>
      </c>
      <c r="CE34" s="160" t="str">
        <f t="shared" si="51"/>
        <v xml:space="preserve"> </v>
      </c>
      <c r="CF34" s="160">
        <f t="shared" si="52"/>
        <v>1</v>
      </c>
      <c r="CG34" s="160">
        <f t="shared" si="53"/>
        <v>1</v>
      </c>
      <c r="CH34" s="160" t="str">
        <f t="shared" si="54"/>
        <v xml:space="preserve"> </v>
      </c>
      <c r="CI34" s="160" t="str">
        <f t="shared" si="55"/>
        <v xml:space="preserve"> </v>
      </c>
      <c r="CJ34" s="160" t="str">
        <f t="shared" si="56"/>
        <v xml:space="preserve"> </v>
      </c>
      <c r="CK34" s="160" t="str">
        <f t="shared" si="57"/>
        <v xml:space="preserve"> </v>
      </c>
      <c r="CL34" s="160">
        <f t="shared" si="58"/>
        <v>1</v>
      </c>
      <c r="CM34" s="160" t="str">
        <f t="shared" si="59"/>
        <v xml:space="preserve"> </v>
      </c>
    </row>
    <row r="35" spans="1:91" s="116" customFormat="1" ht="15.95" customHeight="1" x14ac:dyDescent="0.3">
      <c r="A35" s="592"/>
      <c r="B35" s="117">
        <v>4</v>
      </c>
      <c r="C35" s="117" t="s">
        <v>386</v>
      </c>
      <c r="D35" s="397" t="s">
        <v>67</v>
      </c>
      <c r="E35" s="397" t="s">
        <v>100</v>
      </c>
      <c r="F35" s="397" t="s">
        <v>13</v>
      </c>
      <c r="G35" s="397" t="s">
        <v>49</v>
      </c>
      <c r="H35" s="397" t="s">
        <v>52</v>
      </c>
      <c r="I35" s="397" t="s">
        <v>60</v>
      </c>
      <c r="J35" s="397" t="s">
        <v>53</v>
      </c>
      <c r="K35" s="397" t="s">
        <v>64</v>
      </c>
      <c r="L35" s="397" t="s">
        <v>46</v>
      </c>
      <c r="M35" s="397" t="s">
        <v>198</v>
      </c>
      <c r="N35" s="397" t="s">
        <v>254</v>
      </c>
      <c r="O35" s="397" t="s">
        <v>68</v>
      </c>
      <c r="P35" s="397" t="s">
        <v>69</v>
      </c>
      <c r="Q35" s="397" t="s">
        <v>106</v>
      </c>
      <c r="R35" s="397" t="s">
        <v>56</v>
      </c>
      <c r="S35" s="397" t="s">
        <v>92</v>
      </c>
      <c r="T35" s="397" t="s">
        <v>61</v>
      </c>
      <c r="U35" s="397" t="s">
        <v>82</v>
      </c>
      <c r="V35" s="397" t="s">
        <v>90</v>
      </c>
      <c r="W35" s="397" t="s">
        <v>54</v>
      </c>
      <c r="X35" s="397" t="s">
        <v>74</v>
      </c>
      <c r="Y35" s="397" t="s">
        <v>94</v>
      </c>
      <c r="Z35" s="397" t="s">
        <v>75</v>
      </c>
      <c r="AA35" s="397" t="s">
        <v>48</v>
      </c>
      <c r="AB35" s="397" t="s">
        <v>55</v>
      </c>
      <c r="AC35" s="397" t="s">
        <v>59</v>
      </c>
      <c r="AD35" s="400" t="s">
        <v>234</v>
      </c>
      <c r="AE35" s="284"/>
      <c r="AF35" s="160">
        <f t="shared" si="0"/>
        <v>1</v>
      </c>
      <c r="AG35" s="160">
        <f t="shared" si="1"/>
        <v>1</v>
      </c>
      <c r="AH35" s="160" t="str">
        <f t="shared" si="2"/>
        <v xml:space="preserve"> </v>
      </c>
      <c r="AI35" s="160">
        <f t="shared" si="3"/>
        <v>1</v>
      </c>
      <c r="AJ35" s="160">
        <f t="shared" si="4"/>
        <v>1</v>
      </c>
      <c r="AK35" s="160" t="str">
        <f t="shared" si="5"/>
        <v xml:space="preserve"> </v>
      </c>
      <c r="AL35" s="160" t="str">
        <f t="shared" si="6"/>
        <v xml:space="preserve"> </v>
      </c>
      <c r="AM35" s="160">
        <f t="shared" si="7"/>
        <v>1</v>
      </c>
      <c r="AN35" s="160">
        <f t="shared" si="60"/>
        <v>1</v>
      </c>
      <c r="AO35" s="160">
        <f t="shared" si="9"/>
        <v>1</v>
      </c>
      <c r="AP35" s="160">
        <f t="shared" si="10"/>
        <v>1</v>
      </c>
      <c r="AQ35" s="160">
        <f t="shared" si="11"/>
        <v>1</v>
      </c>
      <c r="AR35" s="160" t="str">
        <f t="shared" si="12"/>
        <v xml:space="preserve"> </v>
      </c>
      <c r="AS35" s="160">
        <f t="shared" si="13"/>
        <v>1</v>
      </c>
      <c r="AT35" s="160" t="str">
        <f t="shared" si="14"/>
        <v xml:space="preserve"> </v>
      </c>
      <c r="AU35" s="160">
        <f t="shared" si="15"/>
        <v>1</v>
      </c>
      <c r="AV35" s="160">
        <f t="shared" si="16"/>
        <v>1</v>
      </c>
      <c r="AW35" s="160">
        <f t="shared" si="17"/>
        <v>1</v>
      </c>
      <c r="AX35" s="160" t="str">
        <f t="shared" si="18"/>
        <v xml:space="preserve"> </v>
      </c>
      <c r="AY35" s="160" t="str">
        <f t="shared" si="19"/>
        <v xml:space="preserve"> </v>
      </c>
      <c r="AZ35" s="160">
        <f t="shared" si="20"/>
        <v>1</v>
      </c>
      <c r="BA35" s="160" t="str">
        <f t="shared" si="21"/>
        <v xml:space="preserve"> </v>
      </c>
      <c r="BB35" s="160">
        <f t="shared" si="22"/>
        <v>1</v>
      </c>
      <c r="BC35" s="160">
        <f t="shared" si="23"/>
        <v>1</v>
      </c>
      <c r="BD35" s="160">
        <f t="shared" si="24"/>
        <v>1</v>
      </c>
      <c r="BE35" s="160" t="str">
        <f t="shared" si="25"/>
        <v xml:space="preserve"> </v>
      </c>
      <c r="BF35" s="160" t="str">
        <f t="shared" si="26"/>
        <v xml:space="preserve"> </v>
      </c>
      <c r="BG35" s="160" t="str">
        <f t="shared" si="27"/>
        <v xml:space="preserve"> </v>
      </c>
      <c r="BH35" s="160">
        <f t="shared" si="28"/>
        <v>1</v>
      </c>
      <c r="BI35" s="160">
        <f t="shared" si="29"/>
        <v>1</v>
      </c>
      <c r="BJ35" s="160" t="str">
        <f t="shared" si="30"/>
        <v xml:space="preserve"> </v>
      </c>
      <c r="BK35" s="160" t="str">
        <f t="shared" si="31"/>
        <v xml:space="preserve"> </v>
      </c>
      <c r="BL35" s="160" t="str">
        <f t="shared" si="32"/>
        <v xml:space="preserve"> </v>
      </c>
      <c r="BM35" s="160" t="str">
        <f t="shared" si="33"/>
        <v xml:space="preserve"> </v>
      </c>
      <c r="BN35" s="160" t="str">
        <f t="shared" si="34"/>
        <v xml:space="preserve"> </v>
      </c>
      <c r="BO35" s="160">
        <f t="shared" si="35"/>
        <v>1</v>
      </c>
      <c r="BP35" s="160" t="str">
        <f t="shared" si="36"/>
        <v xml:space="preserve"> </v>
      </c>
      <c r="BQ35" s="160">
        <f t="shared" si="37"/>
        <v>1</v>
      </c>
      <c r="BR35" s="160" t="str">
        <f t="shared" si="38"/>
        <v xml:space="preserve"> </v>
      </c>
      <c r="BS35" s="160" t="str">
        <f t="shared" si="39"/>
        <v xml:space="preserve"> </v>
      </c>
      <c r="BT35" s="160">
        <f t="shared" si="40"/>
        <v>1</v>
      </c>
      <c r="BU35" s="160" t="str">
        <f t="shared" si="41"/>
        <v xml:space="preserve"> </v>
      </c>
      <c r="BV35" s="160" t="str">
        <f t="shared" si="42"/>
        <v xml:space="preserve"> </v>
      </c>
      <c r="BW35" s="160" t="str">
        <f t="shared" si="43"/>
        <v xml:space="preserve"> </v>
      </c>
      <c r="BX35" s="160">
        <f t="shared" si="44"/>
        <v>1</v>
      </c>
      <c r="BY35" s="160" t="str">
        <f t="shared" si="45"/>
        <v xml:space="preserve"> </v>
      </c>
      <c r="BZ35" s="160">
        <f t="shared" si="46"/>
        <v>1</v>
      </c>
      <c r="CA35" s="160">
        <f t="shared" si="47"/>
        <v>1</v>
      </c>
      <c r="CB35" s="160" t="str">
        <f t="shared" si="48"/>
        <v xml:space="preserve"> </v>
      </c>
      <c r="CC35" s="160" t="str">
        <f t="shared" si="49"/>
        <v xml:space="preserve"> </v>
      </c>
      <c r="CD35" s="160" t="str">
        <f t="shared" si="50"/>
        <v xml:space="preserve"> </v>
      </c>
      <c r="CE35" s="160" t="str">
        <f t="shared" si="51"/>
        <v xml:space="preserve"> </v>
      </c>
      <c r="CF35" s="160" t="str">
        <f t="shared" si="52"/>
        <v xml:space="preserve"> </v>
      </c>
      <c r="CG35" s="160">
        <f t="shared" si="53"/>
        <v>1</v>
      </c>
      <c r="CH35" s="160" t="str">
        <f t="shared" si="54"/>
        <v xml:space="preserve"> </v>
      </c>
      <c r="CI35" s="160" t="str">
        <f t="shared" si="55"/>
        <v xml:space="preserve"> </v>
      </c>
      <c r="CJ35" s="160" t="str">
        <f t="shared" si="56"/>
        <v xml:space="preserve"> </v>
      </c>
      <c r="CK35" s="160" t="str">
        <f t="shared" si="57"/>
        <v xml:space="preserve"> </v>
      </c>
      <c r="CL35" s="160">
        <f t="shared" si="58"/>
        <v>1</v>
      </c>
      <c r="CM35" s="160" t="str">
        <f t="shared" si="59"/>
        <v xml:space="preserve"> </v>
      </c>
    </row>
    <row r="36" spans="1:91" s="116" customFormat="1" ht="15.95" customHeight="1" thickBot="1" x14ac:dyDescent="0.35">
      <c r="A36" s="593"/>
      <c r="B36" s="288">
        <v>5</v>
      </c>
      <c r="C36" s="288" t="s">
        <v>387</v>
      </c>
      <c r="D36" s="380" t="s">
        <v>416</v>
      </c>
      <c r="E36" s="380" t="s">
        <v>416</v>
      </c>
      <c r="F36" s="380" t="s">
        <v>416</v>
      </c>
      <c r="G36" s="380" t="s">
        <v>416</v>
      </c>
      <c r="H36" s="380" t="s">
        <v>416</v>
      </c>
      <c r="I36" s="380" t="s">
        <v>416</v>
      </c>
      <c r="J36" s="380" t="s">
        <v>416</v>
      </c>
      <c r="K36" s="380" t="s">
        <v>416</v>
      </c>
      <c r="L36" s="380" t="s">
        <v>416</v>
      </c>
      <c r="M36" s="380" t="s">
        <v>416</v>
      </c>
      <c r="N36" s="380" t="s">
        <v>416</v>
      </c>
      <c r="O36" s="380" t="s">
        <v>416</v>
      </c>
      <c r="P36" s="380" t="s">
        <v>416</v>
      </c>
      <c r="Q36" s="380" t="s">
        <v>416</v>
      </c>
      <c r="R36" s="380" t="s">
        <v>416</v>
      </c>
      <c r="S36" s="380" t="s">
        <v>416</v>
      </c>
      <c r="T36" s="380" t="s">
        <v>416</v>
      </c>
      <c r="U36" s="380" t="s">
        <v>416</v>
      </c>
      <c r="V36" s="380" t="s">
        <v>416</v>
      </c>
      <c r="W36" s="380" t="s">
        <v>416</v>
      </c>
      <c r="X36" s="380" t="s">
        <v>416</v>
      </c>
      <c r="Y36" s="380" t="s">
        <v>416</v>
      </c>
      <c r="Z36" s="380" t="s">
        <v>416</v>
      </c>
      <c r="AA36" s="380" t="s">
        <v>416</v>
      </c>
      <c r="AB36" s="380" t="s">
        <v>416</v>
      </c>
      <c r="AC36" s="380" t="s">
        <v>416</v>
      </c>
      <c r="AD36" s="381" t="s">
        <v>416</v>
      </c>
      <c r="AE36" s="287"/>
      <c r="AF36" s="160" t="str">
        <f t="shared" si="0"/>
        <v xml:space="preserve"> </v>
      </c>
      <c r="AG36" s="160" t="str">
        <f t="shared" si="1"/>
        <v xml:space="preserve"> </v>
      </c>
      <c r="AH36" s="160" t="str">
        <f t="shared" si="2"/>
        <v xml:space="preserve"> </v>
      </c>
      <c r="AI36" s="160" t="str">
        <f t="shared" si="3"/>
        <v xml:space="preserve"> </v>
      </c>
      <c r="AJ36" s="160" t="str">
        <f t="shared" si="4"/>
        <v xml:space="preserve"> </v>
      </c>
      <c r="AK36" s="160" t="str">
        <f t="shared" si="5"/>
        <v xml:space="preserve"> </v>
      </c>
      <c r="AL36" s="160" t="str">
        <f t="shared" si="6"/>
        <v xml:space="preserve"> </v>
      </c>
      <c r="AM36" s="160" t="str">
        <f t="shared" si="7"/>
        <v xml:space="preserve"> </v>
      </c>
      <c r="AN36" s="160" t="str">
        <f t="shared" si="60"/>
        <v xml:space="preserve"> </v>
      </c>
      <c r="AO36" s="160" t="str">
        <f t="shared" si="9"/>
        <v xml:space="preserve"> </v>
      </c>
      <c r="AP36" s="160" t="str">
        <f t="shared" si="10"/>
        <v xml:space="preserve"> </v>
      </c>
      <c r="AQ36" s="160" t="str">
        <f t="shared" si="11"/>
        <v xml:space="preserve"> </v>
      </c>
      <c r="AR36" s="160" t="str">
        <f t="shared" si="12"/>
        <v xml:space="preserve"> </v>
      </c>
      <c r="AS36" s="160" t="str">
        <f t="shared" si="13"/>
        <v xml:space="preserve"> </v>
      </c>
      <c r="AT36" s="160" t="str">
        <f t="shared" si="14"/>
        <v xml:space="preserve"> </v>
      </c>
      <c r="AU36" s="160" t="str">
        <f t="shared" si="15"/>
        <v xml:space="preserve"> </v>
      </c>
      <c r="AV36" s="160" t="str">
        <f t="shared" si="16"/>
        <v xml:space="preserve"> </v>
      </c>
      <c r="AW36" s="160" t="str">
        <f t="shared" si="17"/>
        <v xml:space="preserve"> </v>
      </c>
      <c r="AX36" s="160" t="str">
        <f t="shared" si="18"/>
        <v xml:space="preserve"> </v>
      </c>
      <c r="AY36" s="160" t="str">
        <f t="shared" si="19"/>
        <v xml:space="preserve"> </v>
      </c>
      <c r="AZ36" s="160" t="str">
        <f t="shared" si="20"/>
        <v xml:space="preserve"> </v>
      </c>
      <c r="BA36" s="160" t="str">
        <f t="shared" si="21"/>
        <v xml:space="preserve"> </v>
      </c>
      <c r="BB36" s="160" t="str">
        <f t="shared" si="22"/>
        <v xml:space="preserve"> </v>
      </c>
      <c r="BC36" s="160" t="str">
        <f t="shared" si="23"/>
        <v xml:space="preserve"> </v>
      </c>
      <c r="BD36" s="160" t="str">
        <f t="shared" si="24"/>
        <v xml:space="preserve"> </v>
      </c>
      <c r="BE36" s="160" t="str">
        <f t="shared" si="25"/>
        <v xml:space="preserve"> </v>
      </c>
      <c r="BF36" s="160" t="str">
        <f t="shared" si="26"/>
        <v xml:space="preserve"> </v>
      </c>
      <c r="BG36" s="160" t="str">
        <f t="shared" si="27"/>
        <v xml:space="preserve"> </v>
      </c>
      <c r="BH36" s="160" t="str">
        <f t="shared" si="28"/>
        <v xml:space="preserve"> </v>
      </c>
      <c r="BI36" s="160" t="str">
        <f t="shared" si="29"/>
        <v xml:space="preserve"> </v>
      </c>
      <c r="BJ36" s="160" t="str">
        <f t="shared" si="30"/>
        <v xml:space="preserve"> </v>
      </c>
      <c r="BK36" s="160" t="str">
        <f t="shared" si="31"/>
        <v xml:space="preserve"> </v>
      </c>
      <c r="BL36" s="160" t="str">
        <f t="shared" si="32"/>
        <v xml:space="preserve"> </v>
      </c>
      <c r="BM36" s="160" t="str">
        <f t="shared" si="33"/>
        <v xml:space="preserve"> </v>
      </c>
      <c r="BN36" s="160" t="str">
        <f t="shared" si="34"/>
        <v xml:space="preserve"> </v>
      </c>
      <c r="BO36" s="160" t="str">
        <f t="shared" si="35"/>
        <v xml:space="preserve"> </v>
      </c>
      <c r="BP36" s="160" t="str">
        <f t="shared" si="36"/>
        <v xml:space="preserve"> </v>
      </c>
      <c r="BQ36" s="160" t="str">
        <f t="shared" si="37"/>
        <v xml:space="preserve"> </v>
      </c>
      <c r="BR36" s="160" t="str">
        <f t="shared" si="38"/>
        <v xml:space="preserve"> </v>
      </c>
      <c r="BS36" s="160" t="str">
        <f t="shared" si="39"/>
        <v xml:space="preserve"> </v>
      </c>
      <c r="BT36" s="160" t="str">
        <f t="shared" si="40"/>
        <v xml:space="preserve"> </v>
      </c>
      <c r="BU36" s="160" t="str">
        <f t="shared" si="41"/>
        <v xml:space="preserve"> </v>
      </c>
      <c r="BV36" s="160" t="str">
        <f t="shared" si="42"/>
        <v xml:space="preserve"> </v>
      </c>
      <c r="BW36" s="160" t="str">
        <f t="shared" si="43"/>
        <v xml:space="preserve"> </v>
      </c>
      <c r="BX36" s="160" t="str">
        <f t="shared" si="44"/>
        <v xml:space="preserve"> </v>
      </c>
      <c r="BY36" s="160" t="str">
        <f t="shared" si="45"/>
        <v xml:space="preserve"> </v>
      </c>
      <c r="BZ36" s="160" t="str">
        <f t="shared" si="46"/>
        <v xml:space="preserve"> </v>
      </c>
      <c r="CA36" s="160" t="str">
        <f t="shared" si="47"/>
        <v xml:space="preserve"> </v>
      </c>
      <c r="CB36" s="160" t="str">
        <f t="shared" si="48"/>
        <v xml:space="preserve"> </v>
      </c>
      <c r="CC36" s="160" t="str">
        <f t="shared" si="49"/>
        <v xml:space="preserve"> </v>
      </c>
      <c r="CD36" s="160" t="str">
        <f t="shared" si="50"/>
        <v xml:space="preserve"> </v>
      </c>
      <c r="CE36" s="160" t="str">
        <f t="shared" si="51"/>
        <v xml:space="preserve"> </v>
      </c>
      <c r="CF36" s="160" t="str">
        <f t="shared" si="52"/>
        <v xml:space="preserve"> </v>
      </c>
      <c r="CG36" s="160" t="str">
        <f t="shared" si="53"/>
        <v xml:space="preserve"> </v>
      </c>
      <c r="CH36" s="160" t="str">
        <f t="shared" si="54"/>
        <v xml:space="preserve"> </v>
      </c>
      <c r="CI36" s="160" t="str">
        <f t="shared" si="55"/>
        <v xml:space="preserve"> </v>
      </c>
      <c r="CJ36" s="160" t="str">
        <f t="shared" si="56"/>
        <v xml:space="preserve"> </v>
      </c>
      <c r="CK36" s="160" t="str">
        <f t="shared" si="57"/>
        <v xml:space="preserve"> </v>
      </c>
      <c r="CL36" s="160" t="str">
        <f t="shared" si="58"/>
        <v xml:space="preserve"> </v>
      </c>
      <c r="CM36" s="160" t="str">
        <f t="shared" si="59"/>
        <v xml:space="preserve"> </v>
      </c>
    </row>
    <row r="37" spans="1:91" s="245" customFormat="1" ht="20.25" thickTop="1" thickBot="1" x14ac:dyDescent="0.35">
      <c r="A37" s="251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 t="s">
        <v>202</v>
      </c>
      <c r="P37" s="252"/>
      <c r="Q37" s="252"/>
      <c r="R37" s="252"/>
      <c r="S37" s="252"/>
      <c r="T37" s="252"/>
      <c r="U37" s="252"/>
      <c r="V37" s="252"/>
      <c r="W37" s="252"/>
      <c r="X37" s="252"/>
      <c r="Y37" s="252"/>
      <c r="Z37" s="252"/>
      <c r="AA37" s="252"/>
      <c r="AB37" s="252"/>
      <c r="AC37" s="252"/>
      <c r="AD37" s="289"/>
      <c r="AE37" s="265"/>
      <c r="AF37" s="249">
        <f t="shared" ref="AF37:BK37" si="61">SUM(AF7:AF36)+SUM(AF38:AF59)</f>
        <v>13</v>
      </c>
      <c r="AG37" s="249">
        <f t="shared" si="61"/>
        <v>8</v>
      </c>
      <c r="AH37" s="249">
        <f t="shared" si="61"/>
        <v>14</v>
      </c>
      <c r="AI37" s="249">
        <f t="shared" si="61"/>
        <v>9</v>
      </c>
      <c r="AJ37" s="249">
        <f t="shared" si="61"/>
        <v>11</v>
      </c>
      <c r="AK37" s="249">
        <f t="shared" si="61"/>
        <v>9</v>
      </c>
      <c r="AL37" s="249">
        <f t="shared" si="61"/>
        <v>14</v>
      </c>
      <c r="AM37" s="249">
        <f t="shared" si="61"/>
        <v>11</v>
      </c>
      <c r="AN37" s="249">
        <f t="shared" si="61"/>
        <v>10</v>
      </c>
      <c r="AO37" s="249">
        <f t="shared" si="61"/>
        <v>11</v>
      </c>
      <c r="AP37" s="249">
        <f t="shared" si="61"/>
        <v>12</v>
      </c>
      <c r="AQ37" s="249">
        <f t="shared" si="61"/>
        <v>12</v>
      </c>
      <c r="AR37" s="249">
        <f t="shared" si="61"/>
        <v>12</v>
      </c>
      <c r="AS37" s="249">
        <f t="shared" si="61"/>
        <v>13</v>
      </c>
      <c r="AT37" s="249">
        <f t="shared" si="61"/>
        <v>13</v>
      </c>
      <c r="AU37" s="249">
        <f t="shared" si="61"/>
        <v>12</v>
      </c>
      <c r="AV37" s="249">
        <f t="shared" si="61"/>
        <v>11</v>
      </c>
      <c r="AW37" s="249">
        <f t="shared" si="61"/>
        <v>12</v>
      </c>
      <c r="AX37" s="249">
        <f t="shared" si="61"/>
        <v>16</v>
      </c>
      <c r="AY37" s="249">
        <f t="shared" si="61"/>
        <v>16</v>
      </c>
      <c r="AZ37" s="249">
        <f t="shared" si="61"/>
        <v>11</v>
      </c>
      <c r="BA37" s="249">
        <f t="shared" si="61"/>
        <v>5</v>
      </c>
      <c r="BB37" s="249">
        <f t="shared" si="61"/>
        <v>10</v>
      </c>
      <c r="BC37" s="249">
        <f t="shared" si="61"/>
        <v>10</v>
      </c>
      <c r="BD37" s="249">
        <f t="shared" si="61"/>
        <v>11</v>
      </c>
      <c r="BE37" s="249">
        <f t="shared" si="61"/>
        <v>10</v>
      </c>
      <c r="BF37" s="249">
        <f t="shared" si="61"/>
        <v>2</v>
      </c>
      <c r="BG37" s="249">
        <f>SUM(BG7:BG36)+SUM(BG38:BG59)</f>
        <v>12</v>
      </c>
      <c r="BH37" s="249">
        <f t="shared" si="61"/>
        <v>11</v>
      </c>
      <c r="BI37" s="249">
        <f t="shared" si="61"/>
        <v>12</v>
      </c>
      <c r="BJ37" s="249">
        <f t="shared" si="61"/>
        <v>6</v>
      </c>
      <c r="BK37" s="249">
        <f t="shared" si="61"/>
        <v>14</v>
      </c>
      <c r="BL37" s="249">
        <f t="shared" ref="BL37:CM37" si="62">SUM(BL7:BL36)+SUM(BL38:BL59)</f>
        <v>22</v>
      </c>
      <c r="BM37" s="249">
        <f t="shared" si="62"/>
        <v>0</v>
      </c>
      <c r="BN37" s="249">
        <f t="shared" si="62"/>
        <v>0</v>
      </c>
      <c r="BO37" s="249">
        <f t="shared" si="62"/>
        <v>20</v>
      </c>
      <c r="BP37" s="249">
        <f t="shared" si="62"/>
        <v>0</v>
      </c>
      <c r="BQ37" s="249">
        <f t="shared" si="62"/>
        <v>16</v>
      </c>
      <c r="BR37" s="249">
        <f t="shared" si="62"/>
        <v>25</v>
      </c>
      <c r="BS37" s="249">
        <f t="shared" si="62"/>
        <v>0</v>
      </c>
      <c r="BT37" s="249">
        <f t="shared" si="62"/>
        <v>23</v>
      </c>
      <c r="BU37" s="249">
        <f t="shared" si="62"/>
        <v>14</v>
      </c>
      <c r="BV37" s="249">
        <f t="shared" si="62"/>
        <v>17</v>
      </c>
      <c r="BW37" s="249">
        <f t="shared" si="62"/>
        <v>17</v>
      </c>
      <c r="BX37" s="249">
        <f t="shared" si="62"/>
        <v>7</v>
      </c>
      <c r="BY37" s="249">
        <f t="shared" si="62"/>
        <v>15</v>
      </c>
      <c r="BZ37" s="249">
        <f t="shared" si="62"/>
        <v>10</v>
      </c>
      <c r="CA37" s="249">
        <f t="shared" si="62"/>
        <v>11</v>
      </c>
      <c r="CB37" s="249">
        <f t="shared" si="62"/>
        <v>15</v>
      </c>
      <c r="CC37" s="249">
        <f t="shared" si="62"/>
        <v>12</v>
      </c>
      <c r="CD37" s="249">
        <f t="shared" si="62"/>
        <v>15</v>
      </c>
      <c r="CE37" s="249">
        <f t="shared" si="62"/>
        <v>15</v>
      </c>
      <c r="CF37" s="249">
        <f t="shared" si="62"/>
        <v>12</v>
      </c>
      <c r="CG37" s="249">
        <f t="shared" si="62"/>
        <v>12</v>
      </c>
      <c r="CH37" s="249">
        <f t="shared" si="62"/>
        <v>9</v>
      </c>
      <c r="CI37" s="249">
        <f t="shared" si="62"/>
        <v>14</v>
      </c>
      <c r="CJ37" s="249">
        <f t="shared" si="62"/>
        <v>20</v>
      </c>
      <c r="CK37" s="249">
        <f t="shared" si="62"/>
        <v>16</v>
      </c>
      <c r="CL37" s="249">
        <f>SUM(CL7:CL36)+SUM(CL38:CL59)</f>
        <v>22</v>
      </c>
      <c r="CM37" s="249">
        <f t="shared" si="62"/>
        <v>0</v>
      </c>
    </row>
    <row r="38" spans="1:91" s="247" customFormat="1" ht="15" customHeight="1" thickTop="1" x14ac:dyDescent="0.25">
      <c r="A38" s="253" t="s">
        <v>197</v>
      </c>
      <c r="B38" s="254"/>
      <c r="C38" s="255" t="s">
        <v>332</v>
      </c>
      <c r="D38" s="256" t="str">
        <f>D4</f>
        <v>10A1</v>
      </c>
      <c r="E38" s="256" t="str">
        <f t="shared" ref="E38:AD38" si="63">E4</f>
        <v>10A2</v>
      </c>
      <c r="F38" s="256" t="str">
        <f t="shared" si="63"/>
        <v>10A3</v>
      </c>
      <c r="G38" s="256" t="str">
        <f t="shared" si="63"/>
        <v>10A4</v>
      </c>
      <c r="H38" s="256" t="str">
        <f t="shared" si="63"/>
        <v>10A5</v>
      </c>
      <c r="I38" s="256" t="str">
        <f t="shared" si="63"/>
        <v>10A6</v>
      </c>
      <c r="J38" s="256" t="str">
        <f t="shared" si="63"/>
        <v>10A7</v>
      </c>
      <c r="K38" s="256" t="str">
        <f t="shared" si="63"/>
        <v>10A8</v>
      </c>
      <c r="L38" s="256" t="str">
        <f t="shared" si="63"/>
        <v>10A9</v>
      </c>
      <c r="M38" s="256" t="str">
        <f t="shared" si="63"/>
        <v>10A10</v>
      </c>
      <c r="N38" s="256" t="str">
        <f t="shared" si="63"/>
        <v>11A1</v>
      </c>
      <c r="O38" s="256" t="str">
        <f t="shared" si="63"/>
        <v>11A2</v>
      </c>
      <c r="P38" s="256" t="str">
        <f t="shared" si="63"/>
        <v>11A3</v>
      </c>
      <c r="Q38" s="256" t="str">
        <f t="shared" si="63"/>
        <v>11A4</v>
      </c>
      <c r="R38" s="256" t="str">
        <f t="shared" si="63"/>
        <v>11A5</v>
      </c>
      <c r="S38" s="256" t="str">
        <f t="shared" si="63"/>
        <v>11A6</v>
      </c>
      <c r="T38" s="256" t="str">
        <f t="shared" si="63"/>
        <v>11A7</v>
      </c>
      <c r="U38" s="256" t="str">
        <f t="shared" si="63"/>
        <v>11A8</v>
      </c>
      <c r="V38" s="256" t="str">
        <f t="shared" si="63"/>
        <v>12A1</v>
      </c>
      <c r="W38" s="256" t="str">
        <f t="shared" si="63"/>
        <v>12A2</v>
      </c>
      <c r="X38" s="256" t="str">
        <f t="shared" si="63"/>
        <v>12A3</v>
      </c>
      <c r="Y38" s="256" t="str">
        <f t="shared" si="63"/>
        <v>12A4</v>
      </c>
      <c r="Z38" s="256" t="str">
        <f t="shared" si="63"/>
        <v>12A5</v>
      </c>
      <c r="AA38" s="256" t="str">
        <f t="shared" si="63"/>
        <v>12A6</v>
      </c>
      <c r="AB38" s="256" t="str">
        <f t="shared" si="63"/>
        <v>12A7</v>
      </c>
      <c r="AC38" s="256" t="str">
        <f t="shared" si="63"/>
        <v>12A8</v>
      </c>
      <c r="AD38" s="257" t="str">
        <f t="shared" si="63"/>
        <v>12A9</v>
      </c>
      <c r="AE38" s="266"/>
      <c r="AF38" s="246" t="str">
        <f t="shared" ref="AF38:AF58" si="64">IF(COUNTIF($D38:$AD38,"T2")&gt;=1,COUNTIF($D38:$AD38,"T2")," ")</f>
        <v xml:space="preserve"> </v>
      </c>
      <c r="AG38" s="246" t="str">
        <f t="shared" ref="AG38:AG59" si="65">IF(COUNTIF($D38:$AD38,"T3")&gt;=1,COUNTIF($D38:$AD38,"T3")," ")</f>
        <v xml:space="preserve"> </v>
      </c>
      <c r="AH38" s="246" t="str">
        <f t="shared" ref="AH38:AH59" si="66">IF(COUNTIF($D38:$AD38,"T4")&gt;=1,COUNTIF($D38:$AD38,"T4")," ")</f>
        <v xml:space="preserve"> </v>
      </c>
      <c r="AI38" s="246" t="str">
        <f t="shared" ref="AI38:AI59" si="67">IF(COUNTIF($D38:$AD38,"T5")&gt;=1,COUNTIF($D38:$AD38,"T5")," ")</f>
        <v xml:space="preserve"> </v>
      </c>
      <c r="AJ38" s="246" t="str">
        <f t="shared" ref="AJ38:AJ59" si="68">IF(COUNTIF($D38:$AD38,"TT1")&gt;=1,COUNTIF($D38:$AD38,"TT1")," ")</f>
        <v xml:space="preserve"> </v>
      </c>
      <c r="AK38" s="246" t="str">
        <f t="shared" ref="AK38:AK59" si="69">IF(COUNTIF($D38:$AD38,"TT2")&gt;=1,COUNTIF($D38:$AD38,"TT2")," ")</f>
        <v xml:space="preserve"> </v>
      </c>
      <c r="AL38" s="246" t="str">
        <f t="shared" ref="AL38:AL59" si="70">IF(COUNTIF($D38:$AD38,"TT3")&gt;=1,COUNTIF($D38:$AD38,"TT3")," ")</f>
        <v xml:space="preserve"> </v>
      </c>
      <c r="AM38" s="246" t="str">
        <f t="shared" ref="AM38:AM59" si="71">IF(COUNTIF($D38:$AD38,"TT4")&gt;=1,COUNTIF($D38:$AD38,"TT4")," ")</f>
        <v xml:space="preserve"> </v>
      </c>
      <c r="AN38" s="246" t="str">
        <f t="shared" ref="AN38:AN59" si="72">IF(COUNTIF($D38:$AD38,"TT5")&gt;=1,COUNTIF($D38:$AD38,"TT5")," ")</f>
        <v xml:space="preserve"> </v>
      </c>
      <c r="AO38" s="246" t="str">
        <f t="shared" ref="AO38:AO59" si="73">IF(COUNTIF($D38:$AD38,"TT6")&gt;=1,COUNTIF($D38:$AD38,"TT6")," ")</f>
        <v xml:space="preserve"> </v>
      </c>
      <c r="AP38" s="246" t="str">
        <f t="shared" ref="AP38:AP59" si="74">IF(COUNTIF($D38:$AD38,"TT7")&gt;=1,COUNTIF($D38:$AD38,"TT7")," ")</f>
        <v xml:space="preserve"> </v>
      </c>
      <c r="AQ38" s="246" t="str">
        <f t="shared" ref="AQ38:AQ59" si="75">IF(COUNTIF($D38:$AD38,"TT9")&gt;=1,COUNTIF($D38:$AD38,"TT9")," ")</f>
        <v xml:space="preserve"> </v>
      </c>
      <c r="AR38" s="246" t="str">
        <f t="shared" ref="AR38:AR59" si="76">IF(COUNTIF($D38:$AD38,"Tn3")&gt;=1,COUNTIF($D38:$AD38,"Tn3")," ")</f>
        <v xml:space="preserve"> </v>
      </c>
      <c r="AS38" s="246" t="str">
        <f t="shared" ref="AS38:AS59" si="77">IF(COUNTIF($D38:$AD38,"Tn4")&gt;=1,COUNTIF($D38:$AD38,"Tn4")," ")</f>
        <v xml:space="preserve"> </v>
      </c>
      <c r="AT38" s="246" t="str">
        <f t="shared" ref="AT38:AT59" si="78">IF(COUNTIF($D38:$AD38,"LC2")&gt;=1,COUNTIF($D38:$AD38,"LC2")," ")</f>
        <v xml:space="preserve"> </v>
      </c>
      <c r="AU38" s="246" t="str">
        <f t="shared" ref="AU38:AU59" si="79">IF(COUNTIF($D38:$AD38,"LC3")&gt;=1,COUNTIF($D38:$AD38,"LC3")," ")</f>
        <v xml:space="preserve"> </v>
      </c>
      <c r="AV38" s="246" t="str">
        <f t="shared" ref="AV38:AV59" si="80">IF(COUNTIF($D38:$AD38,"LC4")&gt;=1,COUNTIF($D38:$AD38,"LC4")," ")</f>
        <v xml:space="preserve"> </v>
      </c>
      <c r="AW38" s="246" t="str">
        <f t="shared" ref="AW38:AW59" si="81">IF(COUNTIF($D38:$AD38,"LC5")&gt;=1,COUNTIF($D38:$AD38,"LC5")," ")</f>
        <v xml:space="preserve"> </v>
      </c>
      <c r="AX38" s="246" t="str">
        <f t="shared" ref="AX38:AX59" si="82">IF(COUNTIF($D38:$AD38,"LC6")&gt;=1,COUNTIF($D38:$AD38,"LC6")," ")</f>
        <v xml:space="preserve"> </v>
      </c>
      <c r="AY38" s="246" t="str">
        <f t="shared" ref="AY38:AY59" si="83">IF(COUNTIF($D38:$AD38,"LC7")&gt;=1,COUNTIF($D38:$AD38,"LC7")," ")</f>
        <v xml:space="preserve"> </v>
      </c>
      <c r="AZ38" s="246" t="str">
        <f t="shared" ref="AZ38:AZ59" si="84">IF(COUNTIF($D38:$AD38,"LC8")&gt;=1,COUNTIF($D38:$AD38,"LC8")," ")</f>
        <v xml:space="preserve"> </v>
      </c>
      <c r="BA38" s="246" t="str">
        <f t="shared" ref="BA38:BA59" si="85">IF(COUNTIF($D38:$AD38,"H1")&gt;=1,COUNTIF($D38:$AD38,"H1")," ")</f>
        <v xml:space="preserve"> </v>
      </c>
      <c r="BB38" s="246" t="str">
        <f t="shared" ref="BB38:BB59" si="86">IF(COUNTIF($D38:$AD38,"H2")&gt;=1,COUNTIF($D38:$AD38,"H2")," ")</f>
        <v xml:space="preserve"> </v>
      </c>
      <c r="BC38" s="246" t="str">
        <f t="shared" ref="BC38:BC59" si="87">IF(COUNTIF($D38:$AD38,"H3")&gt;=1,COUNTIF($D38:$AD38,"H3")," ")</f>
        <v xml:space="preserve"> </v>
      </c>
      <c r="BD38" s="246" t="str">
        <f t="shared" ref="BD38:BD59" si="88">IF(COUNTIF($D38:$AD38,"H4")&gt;=1,COUNTIF($D38:$AD38,"H4")," ")</f>
        <v xml:space="preserve"> </v>
      </c>
      <c r="BE38" s="246" t="str">
        <f t="shared" ref="BE38:BE59" si="89">IF(COUNTIF($D38:$AD38,"H5")&gt;=1,COUNTIF($D38:$AD38,"H5")," ")</f>
        <v xml:space="preserve"> </v>
      </c>
      <c r="BF38" s="246" t="str">
        <f t="shared" ref="BF38:BF59" si="90">IF(COUNTIF($D38:$AD38,"SN1")&gt;=1,COUNTIF($D38:$AD38,"SN1")," ")</f>
        <v xml:space="preserve"> </v>
      </c>
      <c r="BG38" s="246" t="str">
        <f t="shared" ref="BG38:BG59" si="91">IF(COUNTIF($D38:$AD38,"SN2")&gt;=1,COUNTIF($D38:$AD38,"SN2")," ")</f>
        <v xml:space="preserve"> </v>
      </c>
      <c r="BH38" s="246" t="str">
        <f t="shared" ref="BH38:BH59" si="92">IF(COUNTIF($D38:$AD38,"SN3")&gt;=1,COUNTIF($D38:$AD38,"SN3")," ")</f>
        <v xml:space="preserve"> </v>
      </c>
      <c r="BI38" s="246" t="str">
        <f t="shared" ref="BI38:BI59" si="93">IF(COUNTIF($D38:$AD38,"SN4")&gt;=1,COUNTIF($D38:$AD38,"SN4")," ")</f>
        <v xml:space="preserve"> </v>
      </c>
      <c r="BJ38" s="246" t="str">
        <f t="shared" ref="BJ38:BJ59" si="94">IF(COUNTIF($D38:$AD38,"V1")&gt;=1,COUNTIF($D38:$AD38,"V1")," ")</f>
        <v xml:space="preserve"> </v>
      </c>
      <c r="BK38" s="246" t="str">
        <f t="shared" ref="BK38:BK59" si="95">IF(COUNTIF($D38:$AD38,"V2")&gt;=1,COUNTIF($D38:$AD38,"V2")," ")</f>
        <v xml:space="preserve"> </v>
      </c>
      <c r="BL38" s="246" t="str">
        <f t="shared" ref="BL38:BL59" si="96">IF(COUNTIF($D38:$AD38,"V3")&gt;=1,COUNTIF($D38:$AD38,"V3")," ")</f>
        <v xml:space="preserve"> </v>
      </c>
      <c r="BM38" s="246" t="str">
        <f t="shared" ref="BM38:BM59" si="97">IF(COUNTIF($D38:$AD38,"V4")&gt;=1,COUNTIF($D38:$AD38,"V4")," ")</f>
        <v xml:space="preserve"> </v>
      </c>
      <c r="BN38" s="246" t="str">
        <f t="shared" ref="BN38:BN59" si="98">IF(COUNTIF($D38:$AD38,"V5")&gt;=1,COUNTIF($D38:$AD38,"V5")," ")</f>
        <v xml:space="preserve"> </v>
      </c>
      <c r="BO38" s="246" t="str">
        <f t="shared" ref="BO38:BO59" si="99">IF(COUNTIF($D38:$AD38,"V6")&gt;=1,COUNTIF($D38:$AD38,"V6")," ")</f>
        <v xml:space="preserve"> </v>
      </c>
      <c r="BP38" s="246" t="str">
        <f t="shared" ref="BP38:BP59" si="100">IF(COUNTIF($D38:$AD38,"V7")&gt;=1,COUNTIF($D38:$AD38,"V7")," ")</f>
        <v xml:space="preserve"> </v>
      </c>
      <c r="BQ38" s="246" t="str">
        <f t="shared" ref="BQ38:BQ59" si="101">IF(COUNTIF($D38:$AD38,"V8")&gt;=1,COUNTIF($D38:$AD38,"V8")," ")</f>
        <v xml:space="preserve"> </v>
      </c>
      <c r="BR38" s="246" t="str">
        <f t="shared" ref="BR38:BR59" si="102">IF(COUNTIF($D38:$AD38,"V9")&gt;=1,COUNTIF($D38:$AD38,"V9")," ")</f>
        <v xml:space="preserve"> </v>
      </c>
      <c r="BS38" s="246" t="str">
        <f t="shared" ref="BS38:BS59" si="103">IF(COUNTIF($D38:$AD38,"G1")&gt;=1,COUNTIF($D38:$AD38,"G1")," ")</f>
        <v xml:space="preserve"> </v>
      </c>
      <c r="BT38" s="246" t="str">
        <f t="shared" ref="BT38:BT59" si="104">IF(COUNTIF($D38:$AD38,"G2")&gt;=1,COUNTIF($D38:$AD38,"G2")," ")</f>
        <v xml:space="preserve"> </v>
      </c>
      <c r="BU38" s="246" t="str">
        <f t="shared" ref="BU38:BU59" si="105">IF(COUNTIF($D38:$AD38,"SG1")&gt;=1,COUNTIF($D38:$AD38,"SG1")," ")</f>
        <v xml:space="preserve"> </v>
      </c>
      <c r="BV38" s="246" t="str">
        <f t="shared" ref="BV38:BV59" si="106">IF(COUNTIF($D38:$AD38,"SG2")&gt;=1,COUNTIF($D38:$AD38,"SG2")," ")</f>
        <v xml:space="preserve"> </v>
      </c>
      <c r="BW38" s="246" t="str">
        <f t="shared" ref="BW38:BW59" si="107">IF(COUNTIF($D38:$AD38,"SG3")&gt;=1,COUNTIF($D38:$AD38,"SG3")," ")</f>
        <v xml:space="preserve"> </v>
      </c>
      <c r="BX38" s="246" t="str">
        <f t="shared" ref="BX38:BX59" si="108">IF(COUNTIF($D38:$AD38,"D2")&gt;=1,COUNTIF($D38:$AD38,"D2")," ")</f>
        <v xml:space="preserve"> </v>
      </c>
      <c r="BY38" s="246" t="str">
        <f t="shared" ref="BY38:BY59" si="109">IF(COUNTIF($D38:$AD38,"D3")&gt;=1,COUNTIF($D38:$AD38,"D3")," ")</f>
        <v xml:space="preserve"> </v>
      </c>
      <c r="BZ38" s="246" t="str">
        <f t="shared" ref="BZ38:BZ59" si="110">IF(COUNTIF($D38:$AD38,"D4")&gt;=1,COUNTIF($D38:$AD38,"D4")," ")</f>
        <v xml:space="preserve"> </v>
      </c>
      <c r="CA38" s="246" t="str">
        <f t="shared" ref="CA38:CA59" si="111">IF(COUNTIF($D38:$AD38,"D5")&gt;=1,COUNTIF($D38:$AD38,"D5")," ")</f>
        <v xml:space="preserve"> </v>
      </c>
      <c r="CB38" s="246" t="str">
        <f t="shared" ref="CB38:CB59" si="112">IF(COUNTIF($D38:$AD38,"A1")&gt;=1,COUNTIF($D38:$AD38,"A1")," ")</f>
        <v xml:space="preserve"> </v>
      </c>
      <c r="CC38" s="246" t="str">
        <f t="shared" ref="CC38:CC59" si="113">IF(COUNTIF($D38:$AD38,"A2")&gt;=1,COUNTIF($D38:$AD38,"A2")," ")</f>
        <v xml:space="preserve"> </v>
      </c>
      <c r="CD38" s="246" t="str">
        <f t="shared" ref="CD38:CD59" si="114">IF(COUNTIF($D38:$AD38,"A3")&gt;=1,COUNTIF($D38:$AD38,"A3")," ")</f>
        <v xml:space="preserve"> </v>
      </c>
      <c r="CE38" s="246" t="str">
        <f t="shared" ref="CE38:CE59" si="115">IF(COUNTIF($D38:$AD38,"A4")&gt;=1,COUNTIF($D38:$AD38,"A4")," ")</f>
        <v xml:space="preserve"> </v>
      </c>
      <c r="CF38" s="246" t="str">
        <f t="shared" ref="CF38:CF59" si="116">IF(COUNTIF($D38:$AD38,"A5")&gt;=1,COUNTIF($D38:$AD38,"A5")," ")</f>
        <v xml:space="preserve"> </v>
      </c>
      <c r="CG38" s="246" t="str">
        <f t="shared" ref="CG38:CG59" si="117">IF(COUNTIF($D38:$AD38,"A6")&gt;=1,COUNTIF($D38:$AD38,"A6")," ")</f>
        <v xml:space="preserve"> </v>
      </c>
      <c r="CH38" s="246" t="str">
        <f t="shared" ref="CH38:CH59" si="118">IF(COUNTIF($D38:$AD38,"Q1")&gt;=1,COUNTIF($D38:$AD38,"Q1")," ")</f>
        <v xml:space="preserve"> </v>
      </c>
      <c r="CI38" s="246" t="str">
        <f t="shared" ref="CI38:CI59" si="119">IF(COUNTIF($D38:$AD38,"Q2")&gt;=1,COUNTIF($D38:$AD38,"Q2")," ")</f>
        <v xml:space="preserve"> </v>
      </c>
      <c r="CJ38" s="246" t="str">
        <f t="shared" ref="CJ38:CJ59" si="120">IF(COUNTIF($D38:$AD38,"TQ1")&gt;=1,COUNTIF($D38:$AD38,"TQ1")," ")</f>
        <v xml:space="preserve"> </v>
      </c>
      <c r="CK38" s="246" t="str">
        <f t="shared" ref="CK38:CK59" si="121">IF(COUNTIF($D38:$AD38,"TQ3")&gt;=1,COUNTIF($D38:$AD38,"TQ3")," ")</f>
        <v xml:space="preserve"> </v>
      </c>
      <c r="CL38" s="246" t="str">
        <f t="shared" ref="CL38:CL59" si="122">IF(COUNTIF($D38:$AD38,"TQ4")&gt;=1,COUNTIF($D38:$AD38,"TQ4")," ")</f>
        <v xml:space="preserve"> </v>
      </c>
      <c r="CM38" s="246" t="str">
        <f t="shared" ref="CM38:CM59" si="123">IF(COUNTIF($D38:$AD38,"TQ5")&gt;=1,COUNTIF($D38:$AD38,"TQ5")," ")</f>
        <v xml:space="preserve"> </v>
      </c>
    </row>
    <row r="39" spans="1:91" s="120" customFormat="1" ht="15" customHeight="1" x14ac:dyDescent="0.25">
      <c r="A39" s="590">
        <v>2</v>
      </c>
      <c r="B39" s="111">
        <v>1</v>
      </c>
      <c r="C39" s="111" t="s">
        <v>388</v>
      </c>
      <c r="D39" s="382"/>
      <c r="E39" s="382"/>
      <c r="F39" s="382"/>
      <c r="G39" s="382"/>
      <c r="H39" s="382"/>
      <c r="I39" s="382"/>
      <c r="J39" s="382"/>
      <c r="K39" s="382"/>
      <c r="L39" s="382"/>
      <c r="M39" s="382"/>
      <c r="N39" s="382"/>
      <c r="O39" s="382"/>
      <c r="P39" s="382"/>
      <c r="Q39" s="382"/>
      <c r="R39" s="382"/>
      <c r="S39" s="382"/>
      <c r="T39" s="382"/>
      <c r="U39" s="382"/>
      <c r="V39" s="382"/>
      <c r="W39" s="382"/>
      <c r="X39" s="382"/>
      <c r="Y39" s="382"/>
      <c r="Z39" s="382" t="s">
        <v>105</v>
      </c>
      <c r="AA39" s="382"/>
      <c r="AB39" s="382"/>
      <c r="AC39" s="382"/>
      <c r="AD39" s="387"/>
      <c r="AE39" s="267"/>
      <c r="AF39" s="161" t="str">
        <f t="shared" si="64"/>
        <v xml:space="preserve"> </v>
      </c>
      <c r="AG39" s="161" t="str">
        <f t="shared" si="65"/>
        <v xml:space="preserve"> </v>
      </c>
      <c r="AH39" s="161" t="str">
        <f t="shared" si="66"/>
        <v xml:space="preserve"> </v>
      </c>
      <c r="AI39" s="161" t="str">
        <f t="shared" si="67"/>
        <v xml:space="preserve"> </v>
      </c>
      <c r="AJ39" s="161" t="str">
        <f t="shared" si="68"/>
        <v xml:space="preserve"> </v>
      </c>
      <c r="AK39" s="161" t="str">
        <f t="shared" si="69"/>
        <v xml:space="preserve"> </v>
      </c>
      <c r="AL39" s="161" t="str">
        <f t="shared" si="70"/>
        <v xml:space="preserve"> </v>
      </c>
      <c r="AM39" s="161" t="str">
        <f t="shared" si="71"/>
        <v xml:space="preserve"> </v>
      </c>
      <c r="AN39" s="161" t="str">
        <f t="shared" si="72"/>
        <v xml:space="preserve"> </v>
      </c>
      <c r="AO39" s="161" t="str">
        <f t="shared" si="73"/>
        <v xml:space="preserve"> </v>
      </c>
      <c r="AP39" s="161" t="str">
        <f t="shared" si="74"/>
        <v xml:space="preserve"> </v>
      </c>
      <c r="AQ39" s="161" t="str">
        <f t="shared" si="75"/>
        <v xml:space="preserve"> </v>
      </c>
      <c r="AR39" s="161" t="str">
        <f t="shared" si="76"/>
        <v xml:space="preserve"> </v>
      </c>
      <c r="AS39" s="161" t="str">
        <f t="shared" si="77"/>
        <v xml:space="preserve"> </v>
      </c>
      <c r="AT39" s="161" t="str">
        <f t="shared" si="78"/>
        <v xml:space="preserve"> </v>
      </c>
      <c r="AU39" s="161" t="str">
        <f t="shared" si="79"/>
        <v xml:space="preserve"> </v>
      </c>
      <c r="AV39" s="161" t="str">
        <f t="shared" si="80"/>
        <v xml:space="preserve"> </v>
      </c>
      <c r="AW39" s="161" t="str">
        <f t="shared" si="81"/>
        <v xml:space="preserve"> </v>
      </c>
      <c r="AX39" s="161" t="str">
        <f t="shared" si="82"/>
        <v xml:space="preserve"> </v>
      </c>
      <c r="AY39" s="161" t="str">
        <f t="shared" si="83"/>
        <v xml:space="preserve"> </v>
      </c>
      <c r="AZ39" s="161" t="str">
        <f t="shared" si="84"/>
        <v xml:space="preserve"> </v>
      </c>
      <c r="BA39" s="161" t="str">
        <f t="shared" si="85"/>
        <v xml:space="preserve"> </v>
      </c>
      <c r="BB39" s="161" t="str">
        <f t="shared" si="86"/>
        <v xml:space="preserve"> </v>
      </c>
      <c r="BC39" s="161" t="str">
        <f t="shared" si="87"/>
        <v xml:space="preserve"> </v>
      </c>
      <c r="BD39" s="161" t="str">
        <f t="shared" si="88"/>
        <v xml:space="preserve"> </v>
      </c>
      <c r="BE39" s="161" t="str">
        <f t="shared" si="89"/>
        <v xml:space="preserve"> </v>
      </c>
      <c r="BF39" s="161" t="str">
        <f t="shared" si="90"/>
        <v xml:space="preserve"> </v>
      </c>
      <c r="BG39" s="161" t="str">
        <f t="shared" si="91"/>
        <v xml:space="preserve"> </v>
      </c>
      <c r="BH39" s="161" t="str">
        <f t="shared" si="92"/>
        <v xml:space="preserve"> </v>
      </c>
      <c r="BI39" s="161" t="str">
        <f t="shared" si="93"/>
        <v xml:space="preserve"> </v>
      </c>
      <c r="BJ39" s="161" t="str">
        <f t="shared" si="94"/>
        <v xml:space="preserve"> </v>
      </c>
      <c r="BK39" s="161" t="str">
        <f t="shared" si="95"/>
        <v xml:space="preserve"> </v>
      </c>
      <c r="BL39" s="161" t="str">
        <f t="shared" si="96"/>
        <v xml:space="preserve"> </v>
      </c>
      <c r="BM39" s="161" t="str">
        <f t="shared" si="97"/>
        <v xml:space="preserve"> </v>
      </c>
      <c r="BN39" s="161" t="str">
        <f t="shared" si="98"/>
        <v xml:space="preserve"> </v>
      </c>
      <c r="BO39" s="161" t="str">
        <f t="shared" si="99"/>
        <v xml:space="preserve"> </v>
      </c>
      <c r="BP39" s="161" t="str">
        <f t="shared" si="100"/>
        <v xml:space="preserve"> </v>
      </c>
      <c r="BQ39" s="161" t="str">
        <f t="shared" si="101"/>
        <v xml:space="preserve"> </v>
      </c>
      <c r="BR39" s="161" t="str">
        <f t="shared" si="102"/>
        <v xml:space="preserve"> </v>
      </c>
      <c r="BS39" s="161" t="str">
        <f t="shared" si="103"/>
        <v xml:space="preserve"> </v>
      </c>
      <c r="BT39" s="161" t="str">
        <f t="shared" si="104"/>
        <v xml:space="preserve"> </v>
      </c>
      <c r="BU39" s="161" t="str">
        <f t="shared" si="105"/>
        <v xml:space="preserve"> </v>
      </c>
      <c r="BV39" s="161" t="str">
        <f t="shared" si="106"/>
        <v xml:space="preserve"> </v>
      </c>
      <c r="BW39" s="161" t="str">
        <f t="shared" si="107"/>
        <v xml:space="preserve"> </v>
      </c>
      <c r="BX39" s="161" t="str">
        <f t="shared" si="108"/>
        <v xml:space="preserve"> </v>
      </c>
      <c r="BY39" s="161" t="str">
        <f t="shared" si="109"/>
        <v xml:space="preserve"> </v>
      </c>
      <c r="BZ39" s="161" t="str">
        <f t="shared" si="110"/>
        <v xml:space="preserve"> </v>
      </c>
      <c r="CA39" s="161" t="str">
        <f t="shared" si="111"/>
        <v xml:space="preserve"> </v>
      </c>
      <c r="CB39" s="161" t="str">
        <f t="shared" si="112"/>
        <v xml:space="preserve"> </v>
      </c>
      <c r="CC39" s="161" t="str">
        <f t="shared" si="113"/>
        <v xml:space="preserve"> </v>
      </c>
      <c r="CD39" s="161" t="str">
        <f t="shared" si="114"/>
        <v xml:space="preserve"> </v>
      </c>
      <c r="CE39" s="161" t="str">
        <f t="shared" si="115"/>
        <v xml:space="preserve"> </v>
      </c>
      <c r="CF39" s="161" t="str">
        <f t="shared" si="116"/>
        <v xml:space="preserve"> </v>
      </c>
      <c r="CG39" s="161" t="str">
        <f t="shared" si="117"/>
        <v xml:space="preserve"> </v>
      </c>
      <c r="CH39" s="161" t="str">
        <f t="shared" si="118"/>
        <v xml:space="preserve"> </v>
      </c>
      <c r="CI39" s="161" t="str">
        <f t="shared" si="119"/>
        <v xml:space="preserve"> </v>
      </c>
      <c r="CJ39" s="161" t="str">
        <f t="shared" si="120"/>
        <v xml:space="preserve"> </v>
      </c>
      <c r="CK39" s="161">
        <f t="shared" si="121"/>
        <v>1</v>
      </c>
      <c r="CL39" s="161" t="str">
        <f t="shared" si="122"/>
        <v xml:space="preserve"> </v>
      </c>
      <c r="CM39" s="161" t="str">
        <f t="shared" si="123"/>
        <v xml:space="preserve"> </v>
      </c>
    </row>
    <row r="40" spans="1:91" s="120" customFormat="1" ht="15" customHeight="1" x14ac:dyDescent="0.25">
      <c r="A40" s="590"/>
      <c r="B40" s="113">
        <v>2</v>
      </c>
      <c r="C40" s="113" t="s">
        <v>389</v>
      </c>
      <c r="D40" s="384"/>
      <c r="E40" s="384"/>
      <c r="F40" s="384"/>
      <c r="G40" s="384"/>
      <c r="H40" s="384"/>
      <c r="I40" s="384"/>
      <c r="J40" s="384"/>
      <c r="K40" s="384"/>
      <c r="L40" s="384"/>
      <c r="M40" s="384"/>
      <c r="N40" s="384"/>
      <c r="O40" s="384"/>
      <c r="P40" s="384"/>
      <c r="Q40" s="384"/>
      <c r="R40" s="384"/>
      <c r="S40" s="384"/>
      <c r="T40" s="384"/>
      <c r="U40" s="384"/>
      <c r="V40" s="384"/>
      <c r="W40" s="384"/>
      <c r="X40" s="384"/>
      <c r="Y40" s="384"/>
      <c r="Z40" s="384"/>
      <c r="AA40" s="384"/>
      <c r="AB40" s="384" t="s">
        <v>105</v>
      </c>
      <c r="AC40" s="384"/>
      <c r="AD40" s="386"/>
      <c r="AE40" s="267"/>
      <c r="AF40" s="161" t="str">
        <f t="shared" si="64"/>
        <v xml:space="preserve"> </v>
      </c>
      <c r="AG40" s="161" t="str">
        <f t="shared" si="65"/>
        <v xml:space="preserve"> </v>
      </c>
      <c r="AH40" s="161" t="str">
        <f t="shared" si="66"/>
        <v xml:space="preserve"> </v>
      </c>
      <c r="AI40" s="161" t="str">
        <f t="shared" si="67"/>
        <v xml:space="preserve"> </v>
      </c>
      <c r="AJ40" s="161" t="str">
        <f t="shared" si="68"/>
        <v xml:space="preserve"> </v>
      </c>
      <c r="AK40" s="161" t="str">
        <f t="shared" si="69"/>
        <v xml:space="preserve"> </v>
      </c>
      <c r="AL40" s="161" t="str">
        <f t="shared" si="70"/>
        <v xml:space="preserve"> </v>
      </c>
      <c r="AM40" s="161" t="str">
        <f t="shared" si="71"/>
        <v xml:space="preserve"> </v>
      </c>
      <c r="AN40" s="161" t="str">
        <f t="shared" si="72"/>
        <v xml:space="preserve"> </v>
      </c>
      <c r="AO40" s="161" t="str">
        <f t="shared" si="73"/>
        <v xml:space="preserve"> </v>
      </c>
      <c r="AP40" s="161" t="str">
        <f t="shared" si="74"/>
        <v xml:space="preserve"> </v>
      </c>
      <c r="AQ40" s="161" t="str">
        <f t="shared" si="75"/>
        <v xml:space="preserve"> </v>
      </c>
      <c r="AR40" s="161" t="str">
        <f t="shared" si="76"/>
        <v xml:space="preserve"> </v>
      </c>
      <c r="AS40" s="161" t="str">
        <f t="shared" si="77"/>
        <v xml:space="preserve"> </v>
      </c>
      <c r="AT40" s="161" t="str">
        <f t="shared" si="78"/>
        <v xml:space="preserve"> </v>
      </c>
      <c r="AU40" s="161" t="str">
        <f t="shared" si="79"/>
        <v xml:space="preserve"> </v>
      </c>
      <c r="AV40" s="161" t="str">
        <f t="shared" si="80"/>
        <v xml:space="preserve"> </v>
      </c>
      <c r="AW40" s="161" t="str">
        <f t="shared" si="81"/>
        <v xml:space="preserve"> </v>
      </c>
      <c r="AX40" s="161" t="str">
        <f t="shared" si="82"/>
        <v xml:space="preserve"> </v>
      </c>
      <c r="AY40" s="161" t="str">
        <f t="shared" si="83"/>
        <v xml:space="preserve"> </v>
      </c>
      <c r="AZ40" s="161" t="str">
        <f t="shared" si="84"/>
        <v xml:space="preserve"> </v>
      </c>
      <c r="BA40" s="161" t="str">
        <f t="shared" si="85"/>
        <v xml:space="preserve"> </v>
      </c>
      <c r="BB40" s="161" t="str">
        <f t="shared" si="86"/>
        <v xml:space="preserve"> </v>
      </c>
      <c r="BC40" s="161" t="str">
        <f t="shared" si="87"/>
        <v xml:space="preserve"> </v>
      </c>
      <c r="BD40" s="161" t="str">
        <f t="shared" si="88"/>
        <v xml:space="preserve"> </v>
      </c>
      <c r="BE40" s="161" t="str">
        <f t="shared" si="89"/>
        <v xml:space="preserve"> </v>
      </c>
      <c r="BF40" s="161" t="str">
        <f t="shared" si="90"/>
        <v xml:space="preserve"> </v>
      </c>
      <c r="BG40" s="161" t="str">
        <f t="shared" si="91"/>
        <v xml:space="preserve"> </v>
      </c>
      <c r="BH40" s="161" t="str">
        <f t="shared" si="92"/>
        <v xml:space="preserve"> </v>
      </c>
      <c r="BI40" s="161" t="str">
        <f t="shared" si="93"/>
        <v xml:space="preserve"> </v>
      </c>
      <c r="BJ40" s="161" t="str">
        <f t="shared" si="94"/>
        <v xml:space="preserve"> </v>
      </c>
      <c r="BK40" s="161" t="str">
        <f t="shared" si="95"/>
        <v xml:space="preserve"> </v>
      </c>
      <c r="BL40" s="161" t="str">
        <f t="shared" si="96"/>
        <v xml:space="preserve"> </v>
      </c>
      <c r="BM40" s="161" t="str">
        <f t="shared" si="97"/>
        <v xml:space="preserve"> </v>
      </c>
      <c r="BN40" s="161" t="str">
        <f t="shared" si="98"/>
        <v xml:space="preserve"> </v>
      </c>
      <c r="BO40" s="161" t="str">
        <f t="shared" si="99"/>
        <v xml:space="preserve"> </v>
      </c>
      <c r="BP40" s="161" t="str">
        <f t="shared" si="100"/>
        <v xml:space="preserve"> </v>
      </c>
      <c r="BQ40" s="161" t="str">
        <f t="shared" si="101"/>
        <v xml:space="preserve"> </v>
      </c>
      <c r="BR40" s="161" t="str">
        <f t="shared" si="102"/>
        <v xml:space="preserve"> </v>
      </c>
      <c r="BS40" s="161" t="str">
        <f t="shared" si="103"/>
        <v xml:space="preserve"> </v>
      </c>
      <c r="BT40" s="161" t="str">
        <f t="shared" si="104"/>
        <v xml:space="preserve"> </v>
      </c>
      <c r="BU40" s="161" t="str">
        <f t="shared" si="105"/>
        <v xml:space="preserve"> </v>
      </c>
      <c r="BV40" s="161" t="str">
        <f t="shared" si="106"/>
        <v xml:space="preserve"> </v>
      </c>
      <c r="BW40" s="161" t="str">
        <f t="shared" si="107"/>
        <v xml:space="preserve"> </v>
      </c>
      <c r="BX40" s="161" t="str">
        <f t="shared" si="108"/>
        <v xml:space="preserve"> </v>
      </c>
      <c r="BY40" s="161" t="str">
        <f t="shared" si="109"/>
        <v xml:space="preserve"> </v>
      </c>
      <c r="BZ40" s="161" t="str">
        <f t="shared" si="110"/>
        <v xml:space="preserve"> </v>
      </c>
      <c r="CA40" s="161" t="str">
        <f t="shared" si="111"/>
        <v xml:space="preserve"> </v>
      </c>
      <c r="CB40" s="161" t="str">
        <f t="shared" si="112"/>
        <v xml:space="preserve"> </v>
      </c>
      <c r="CC40" s="161" t="str">
        <f t="shared" si="113"/>
        <v xml:space="preserve"> </v>
      </c>
      <c r="CD40" s="161" t="str">
        <f t="shared" si="114"/>
        <v xml:space="preserve"> </v>
      </c>
      <c r="CE40" s="161" t="str">
        <f t="shared" si="115"/>
        <v xml:space="preserve"> </v>
      </c>
      <c r="CF40" s="161" t="str">
        <f t="shared" si="116"/>
        <v xml:space="preserve"> </v>
      </c>
      <c r="CG40" s="161" t="str">
        <f t="shared" si="117"/>
        <v xml:space="preserve"> </v>
      </c>
      <c r="CH40" s="161" t="str">
        <f t="shared" si="118"/>
        <v xml:space="preserve"> </v>
      </c>
      <c r="CI40" s="161" t="str">
        <f t="shared" si="119"/>
        <v xml:space="preserve"> </v>
      </c>
      <c r="CJ40" s="161" t="str">
        <f t="shared" si="120"/>
        <v xml:space="preserve"> </v>
      </c>
      <c r="CK40" s="161">
        <f t="shared" si="121"/>
        <v>1</v>
      </c>
      <c r="CL40" s="161" t="str">
        <f t="shared" si="122"/>
        <v xml:space="preserve"> </v>
      </c>
      <c r="CM40" s="161" t="str">
        <f t="shared" si="123"/>
        <v xml:space="preserve"> </v>
      </c>
    </row>
    <row r="41" spans="1:91" s="120" customFormat="1" ht="15" customHeight="1" x14ac:dyDescent="0.25">
      <c r="A41" s="590"/>
      <c r="B41" s="113">
        <v>3</v>
      </c>
      <c r="C41" s="113" t="s">
        <v>390</v>
      </c>
      <c r="D41" s="384"/>
      <c r="E41" s="384"/>
      <c r="F41" s="384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  <c r="S41" s="384"/>
      <c r="T41" s="384"/>
      <c r="U41" s="384"/>
      <c r="V41" s="384"/>
      <c r="W41" s="384"/>
      <c r="X41" s="384"/>
      <c r="Y41" s="384"/>
      <c r="Z41" s="384"/>
      <c r="AA41" s="384"/>
      <c r="AB41" s="384"/>
      <c r="AC41" s="384"/>
      <c r="AD41" s="386"/>
      <c r="AE41" s="267"/>
      <c r="AF41" s="161" t="str">
        <f t="shared" si="64"/>
        <v xml:space="preserve"> </v>
      </c>
      <c r="AG41" s="161" t="str">
        <f t="shared" si="65"/>
        <v xml:space="preserve"> </v>
      </c>
      <c r="AH41" s="161" t="str">
        <f t="shared" si="66"/>
        <v xml:space="preserve"> </v>
      </c>
      <c r="AI41" s="161" t="str">
        <f t="shared" si="67"/>
        <v xml:space="preserve"> </v>
      </c>
      <c r="AJ41" s="161" t="str">
        <f t="shared" si="68"/>
        <v xml:space="preserve"> </v>
      </c>
      <c r="AK41" s="161" t="str">
        <f t="shared" si="69"/>
        <v xml:space="preserve"> </v>
      </c>
      <c r="AL41" s="161" t="str">
        <f t="shared" si="70"/>
        <v xml:space="preserve"> </v>
      </c>
      <c r="AM41" s="161" t="str">
        <f t="shared" si="71"/>
        <v xml:space="preserve"> </v>
      </c>
      <c r="AN41" s="161" t="str">
        <f t="shared" si="72"/>
        <v xml:space="preserve"> </v>
      </c>
      <c r="AO41" s="161" t="str">
        <f t="shared" si="73"/>
        <v xml:space="preserve"> </v>
      </c>
      <c r="AP41" s="161" t="str">
        <f t="shared" si="74"/>
        <v xml:space="preserve"> </v>
      </c>
      <c r="AQ41" s="161" t="str">
        <f t="shared" si="75"/>
        <v xml:space="preserve"> </v>
      </c>
      <c r="AR41" s="161" t="str">
        <f t="shared" si="76"/>
        <v xml:space="preserve"> </v>
      </c>
      <c r="AS41" s="161" t="str">
        <f t="shared" si="77"/>
        <v xml:space="preserve"> </v>
      </c>
      <c r="AT41" s="161" t="str">
        <f t="shared" si="78"/>
        <v xml:space="preserve"> </v>
      </c>
      <c r="AU41" s="161" t="str">
        <f t="shared" si="79"/>
        <v xml:space="preserve"> </v>
      </c>
      <c r="AV41" s="161" t="str">
        <f t="shared" si="80"/>
        <v xml:space="preserve"> </v>
      </c>
      <c r="AW41" s="161" t="str">
        <f t="shared" si="81"/>
        <v xml:space="preserve"> </v>
      </c>
      <c r="AX41" s="161" t="str">
        <f t="shared" si="82"/>
        <v xml:space="preserve"> </v>
      </c>
      <c r="AY41" s="161" t="str">
        <f t="shared" si="83"/>
        <v xml:space="preserve"> </v>
      </c>
      <c r="AZ41" s="161" t="str">
        <f t="shared" si="84"/>
        <v xml:space="preserve"> </v>
      </c>
      <c r="BA41" s="161" t="str">
        <f t="shared" si="85"/>
        <v xml:space="preserve"> </v>
      </c>
      <c r="BB41" s="161" t="str">
        <f t="shared" si="86"/>
        <v xml:space="preserve"> </v>
      </c>
      <c r="BC41" s="161" t="str">
        <f t="shared" si="87"/>
        <v xml:space="preserve"> </v>
      </c>
      <c r="BD41" s="161" t="str">
        <f t="shared" si="88"/>
        <v xml:space="preserve"> </v>
      </c>
      <c r="BE41" s="161" t="str">
        <f t="shared" si="89"/>
        <v xml:space="preserve"> </v>
      </c>
      <c r="BF41" s="161" t="str">
        <f t="shared" si="90"/>
        <v xml:space="preserve"> </v>
      </c>
      <c r="BG41" s="161" t="str">
        <f t="shared" si="91"/>
        <v xml:space="preserve"> </v>
      </c>
      <c r="BH41" s="161" t="str">
        <f t="shared" si="92"/>
        <v xml:space="preserve"> </v>
      </c>
      <c r="BI41" s="161" t="str">
        <f t="shared" si="93"/>
        <v xml:space="preserve"> </v>
      </c>
      <c r="BJ41" s="161" t="str">
        <f t="shared" si="94"/>
        <v xml:space="preserve"> </v>
      </c>
      <c r="BK41" s="161" t="str">
        <f t="shared" si="95"/>
        <v xml:space="preserve"> </v>
      </c>
      <c r="BL41" s="161" t="str">
        <f t="shared" si="96"/>
        <v xml:space="preserve"> </v>
      </c>
      <c r="BM41" s="161" t="str">
        <f t="shared" si="97"/>
        <v xml:space="preserve"> </v>
      </c>
      <c r="BN41" s="161" t="str">
        <f t="shared" si="98"/>
        <v xml:space="preserve"> </v>
      </c>
      <c r="BO41" s="161" t="str">
        <f t="shared" si="99"/>
        <v xml:space="preserve"> </v>
      </c>
      <c r="BP41" s="161" t="str">
        <f t="shared" si="100"/>
        <v xml:space="preserve"> </v>
      </c>
      <c r="BQ41" s="161" t="str">
        <f t="shared" si="101"/>
        <v xml:space="preserve"> </v>
      </c>
      <c r="BR41" s="161" t="str">
        <f t="shared" si="102"/>
        <v xml:space="preserve"> </v>
      </c>
      <c r="BS41" s="161" t="str">
        <f t="shared" si="103"/>
        <v xml:space="preserve"> </v>
      </c>
      <c r="BT41" s="161" t="str">
        <f t="shared" si="104"/>
        <v xml:space="preserve"> </v>
      </c>
      <c r="BU41" s="161" t="str">
        <f t="shared" si="105"/>
        <v xml:space="preserve"> </v>
      </c>
      <c r="BV41" s="161" t="str">
        <f t="shared" si="106"/>
        <v xml:space="preserve"> </v>
      </c>
      <c r="BW41" s="161" t="str">
        <f t="shared" si="107"/>
        <v xml:space="preserve"> </v>
      </c>
      <c r="BX41" s="161" t="str">
        <f t="shared" si="108"/>
        <v xml:space="preserve"> </v>
      </c>
      <c r="BY41" s="161" t="str">
        <f t="shared" si="109"/>
        <v xml:space="preserve"> </v>
      </c>
      <c r="BZ41" s="161" t="str">
        <f t="shared" si="110"/>
        <v xml:space="preserve"> </v>
      </c>
      <c r="CA41" s="161" t="str">
        <f t="shared" si="111"/>
        <v xml:space="preserve"> </v>
      </c>
      <c r="CB41" s="161" t="str">
        <f t="shared" si="112"/>
        <v xml:space="preserve"> </v>
      </c>
      <c r="CC41" s="161" t="str">
        <f t="shared" si="113"/>
        <v xml:space="preserve"> </v>
      </c>
      <c r="CD41" s="161" t="str">
        <f t="shared" si="114"/>
        <v xml:space="preserve"> </v>
      </c>
      <c r="CE41" s="161" t="str">
        <f t="shared" si="115"/>
        <v xml:space="preserve"> </v>
      </c>
      <c r="CF41" s="161" t="str">
        <f t="shared" si="116"/>
        <v xml:space="preserve"> </v>
      </c>
      <c r="CG41" s="161" t="str">
        <f t="shared" si="117"/>
        <v xml:space="preserve"> </v>
      </c>
      <c r="CH41" s="161" t="str">
        <f t="shared" si="118"/>
        <v xml:space="preserve"> </v>
      </c>
      <c r="CI41" s="161" t="str">
        <f t="shared" si="119"/>
        <v xml:space="preserve"> </v>
      </c>
      <c r="CJ41" s="161" t="str">
        <f t="shared" si="120"/>
        <v xml:space="preserve"> </v>
      </c>
      <c r="CK41" s="161" t="str">
        <f t="shared" si="121"/>
        <v xml:space="preserve"> </v>
      </c>
      <c r="CL41" s="161" t="str">
        <f t="shared" si="122"/>
        <v xml:space="preserve"> </v>
      </c>
      <c r="CM41" s="161" t="str">
        <f t="shared" si="123"/>
        <v xml:space="preserve"> </v>
      </c>
    </row>
    <row r="42" spans="1:91" s="120" customFormat="1" ht="15" customHeight="1" x14ac:dyDescent="0.25">
      <c r="A42" s="590"/>
      <c r="B42" s="113">
        <v>4</v>
      </c>
      <c r="C42" s="113" t="s">
        <v>391</v>
      </c>
      <c r="D42" s="384"/>
      <c r="E42" s="384"/>
      <c r="F42" s="384"/>
      <c r="G42" s="384"/>
      <c r="H42" s="384"/>
      <c r="I42" s="384"/>
      <c r="J42" s="384"/>
      <c r="K42" s="384"/>
      <c r="L42" s="384"/>
      <c r="M42" s="384"/>
      <c r="N42" s="384"/>
      <c r="O42" s="384"/>
      <c r="P42" s="384"/>
      <c r="Q42" s="384"/>
      <c r="R42" s="384"/>
      <c r="S42" s="384"/>
      <c r="T42" s="384"/>
      <c r="U42" s="384"/>
      <c r="V42" s="384"/>
      <c r="W42" s="384"/>
      <c r="X42" s="384"/>
      <c r="Y42" s="384"/>
      <c r="Z42" s="384"/>
      <c r="AA42" s="384"/>
      <c r="AB42" s="384"/>
      <c r="AC42" s="384"/>
      <c r="AD42" s="386"/>
      <c r="AE42" s="267"/>
      <c r="AF42" s="161" t="str">
        <f t="shared" si="64"/>
        <v xml:space="preserve"> </v>
      </c>
      <c r="AG42" s="161" t="str">
        <f t="shared" si="65"/>
        <v xml:space="preserve"> </v>
      </c>
      <c r="AH42" s="161" t="str">
        <f t="shared" si="66"/>
        <v xml:space="preserve"> </v>
      </c>
      <c r="AI42" s="161" t="str">
        <f t="shared" si="67"/>
        <v xml:space="preserve"> </v>
      </c>
      <c r="AJ42" s="161" t="str">
        <f t="shared" si="68"/>
        <v xml:space="preserve"> </v>
      </c>
      <c r="AK42" s="161" t="str">
        <f t="shared" si="69"/>
        <v xml:space="preserve"> </v>
      </c>
      <c r="AL42" s="161" t="str">
        <f t="shared" si="70"/>
        <v xml:space="preserve"> </v>
      </c>
      <c r="AM42" s="161" t="str">
        <f t="shared" si="71"/>
        <v xml:space="preserve"> </v>
      </c>
      <c r="AN42" s="161" t="str">
        <f t="shared" si="72"/>
        <v xml:space="preserve"> </v>
      </c>
      <c r="AO42" s="161" t="str">
        <f t="shared" si="73"/>
        <v xml:space="preserve"> </v>
      </c>
      <c r="AP42" s="161" t="str">
        <f t="shared" si="74"/>
        <v xml:space="preserve"> </v>
      </c>
      <c r="AQ42" s="161" t="str">
        <f t="shared" si="75"/>
        <v xml:space="preserve"> </v>
      </c>
      <c r="AR42" s="161" t="str">
        <f t="shared" si="76"/>
        <v xml:space="preserve"> </v>
      </c>
      <c r="AS42" s="161" t="str">
        <f t="shared" si="77"/>
        <v xml:space="preserve"> </v>
      </c>
      <c r="AT42" s="161" t="str">
        <f t="shared" si="78"/>
        <v xml:space="preserve"> </v>
      </c>
      <c r="AU42" s="161" t="str">
        <f t="shared" si="79"/>
        <v xml:space="preserve"> </v>
      </c>
      <c r="AV42" s="161" t="str">
        <f t="shared" si="80"/>
        <v xml:space="preserve"> </v>
      </c>
      <c r="AW42" s="161" t="str">
        <f t="shared" si="81"/>
        <v xml:space="preserve"> </v>
      </c>
      <c r="AX42" s="161" t="str">
        <f t="shared" si="82"/>
        <v xml:space="preserve"> </v>
      </c>
      <c r="AY42" s="161" t="str">
        <f t="shared" si="83"/>
        <v xml:space="preserve"> </v>
      </c>
      <c r="AZ42" s="161" t="str">
        <f t="shared" si="84"/>
        <v xml:space="preserve"> </v>
      </c>
      <c r="BA42" s="161" t="str">
        <f t="shared" si="85"/>
        <v xml:space="preserve"> </v>
      </c>
      <c r="BB42" s="161" t="str">
        <f t="shared" si="86"/>
        <v xml:space="preserve"> </v>
      </c>
      <c r="BC42" s="161" t="str">
        <f t="shared" si="87"/>
        <v xml:space="preserve"> </v>
      </c>
      <c r="BD42" s="161" t="str">
        <f t="shared" si="88"/>
        <v xml:space="preserve"> </v>
      </c>
      <c r="BE42" s="161" t="str">
        <f t="shared" si="89"/>
        <v xml:space="preserve"> </v>
      </c>
      <c r="BF42" s="161" t="str">
        <f t="shared" si="90"/>
        <v xml:space="preserve"> </v>
      </c>
      <c r="BG42" s="161" t="str">
        <f t="shared" si="91"/>
        <v xml:space="preserve"> </v>
      </c>
      <c r="BH42" s="161" t="str">
        <f t="shared" si="92"/>
        <v xml:space="preserve"> </v>
      </c>
      <c r="BI42" s="161" t="str">
        <f t="shared" si="93"/>
        <v xml:space="preserve"> </v>
      </c>
      <c r="BJ42" s="161" t="str">
        <f t="shared" si="94"/>
        <v xml:space="preserve"> </v>
      </c>
      <c r="BK42" s="161" t="str">
        <f t="shared" si="95"/>
        <v xml:space="preserve"> </v>
      </c>
      <c r="BL42" s="161" t="str">
        <f t="shared" si="96"/>
        <v xml:space="preserve"> </v>
      </c>
      <c r="BM42" s="161" t="str">
        <f t="shared" si="97"/>
        <v xml:space="preserve"> </v>
      </c>
      <c r="BN42" s="161" t="str">
        <f t="shared" si="98"/>
        <v xml:space="preserve"> </v>
      </c>
      <c r="BO42" s="161" t="str">
        <f t="shared" si="99"/>
        <v xml:space="preserve"> </v>
      </c>
      <c r="BP42" s="161" t="str">
        <f t="shared" si="100"/>
        <v xml:space="preserve"> </v>
      </c>
      <c r="BQ42" s="161" t="str">
        <f t="shared" si="101"/>
        <v xml:space="preserve"> </v>
      </c>
      <c r="BR42" s="161" t="str">
        <f t="shared" si="102"/>
        <v xml:space="preserve"> </v>
      </c>
      <c r="BS42" s="161" t="str">
        <f t="shared" si="103"/>
        <v xml:space="preserve"> </v>
      </c>
      <c r="BT42" s="161" t="str">
        <f t="shared" si="104"/>
        <v xml:space="preserve"> </v>
      </c>
      <c r="BU42" s="161" t="str">
        <f t="shared" si="105"/>
        <v xml:space="preserve"> </v>
      </c>
      <c r="BV42" s="161" t="str">
        <f t="shared" si="106"/>
        <v xml:space="preserve"> </v>
      </c>
      <c r="BW42" s="161" t="str">
        <f t="shared" si="107"/>
        <v xml:space="preserve"> </v>
      </c>
      <c r="BX42" s="161" t="str">
        <f t="shared" si="108"/>
        <v xml:space="preserve"> </v>
      </c>
      <c r="BY42" s="161" t="str">
        <f t="shared" si="109"/>
        <v xml:space="preserve"> </v>
      </c>
      <c r="BZ42" s="161" t="str">
        <f t="shared" si="110"/>
        <v xml:space="preserve"> </v>
      </c>
      <c r="CA42" s="161" t="str">
        <f t="shared" si="111"/>
        <v xml:space="preserve"> </v>
      </c>
      <c r="CB42" s="161" t="str">
        <f t="shared" si="112"/>
        <v xml:space="preserve"> </v>
      </c>
      <c r="CC42" s="161" t="str">
        <f t="shared" si="113"/>
        <v xml:space="preserve"> </v>
      </c>
      <c r="CD42" s="161" t="str">
        <f t="shared" si="114"/>
        <v xml:space="preserve"> </v>
      </c>
      <c r="CE42" s="161" t="str">
        <f t="shared" si="115"/>
        <v xml:space="preserve"> </v>
      </c>
      <c r="CF42" s="161" t="str">
        <f t="shared" si="116"/>
        <v xml:space="preserve"> </v>
      </c>
      <c r="CG42" s="161" t="str">
        <f t="shared" si="117"/>
        <v xml:space="preserve"> </v>
      </c>
      <c r="CH42" s="161" t="str">
        <f t="shared" si="118"/>
        <v xml:space="preserve"> </v>
      </c>
      <c r="CI42" s="161" t="str">
        <f t="shared" si="119"/>
        <v xml:space="preserve"> </v>
      </c>
      <c r="CJ42" s="161" t="str">
        <f t="shared" si="120"/>
        <v xml:space="preserve"> </v>
      </c>
      <c r="CK42" s="161" t="str">
        <f t="shared" si="121"/>
        <v xml:space="preserve"> </v>
      </c>
      <c r="CL42" s="161" t="str">
        <f t="shared" si="122"/>
        <v xml:space="preserve"> </v>
      </c>
      <c r="CM42" s="161" t="str">
        <f t="shared" si="123"/>
        <v xml:space="preserve"> </v>
      </c>
    </row>
    <row r="43" spans="1:91" s="122" customFormat="1" ht="15" customHeight="1" x14ac:dyDescent="0.25">
      <c r="A43" s="589">
        <v>3</v>
      </c>
      <c r="B43" s="121">
        <v>1</v>
      </c>
      <c r="C43" s="121" t="s">
        <v>388</v>
      </c>
      <c r="D43" s="388"/>
      <c r="E43" s="388"/>
      <c r="F43" s="388"/>
      <c r="G43" s="388"/>
      <c r="H43" s="388"/>
      <c r="I43" s="388"/>
      <c r="J43" s="388"/>
      <c r="K43" s="388"/>
      <c r="L43" s="388"/>
      <c r="M43" s="388"/>
      <c r="N43" s="388"/>
      <c r="O43" s="388"/>
      <c r="P43" s="388"/>
      <c r="Q43" s="388"/>
      <c r="R43" s="388"/>
      <c r="S43" s="388"/>
      <c r="T43" s="388"/>
      <c r="U43" s="388"/>
      <c r="V43" s="388" t="s">
        <v>101</v>
      </c>
      <c r="W43" s="388" t="s">
        <v>104</v>
      </c>
      <c r="X43" s="388"/>
      <c r="Y43" s="388"/>
      <c r="Z43" s="388"/>
      <c r="AA43" s="388"/>
      <c r="AB43" s="388"/>
      <c r="AC43" s="388" t="s">
        <v>103</v>
      </c>
      <c r="AD43" s="389" t="s">
        <v>105</v>
      </c>
      <c r="AE43" s="268"/>
      <c r="AF43" s="162" t="str">
        <f t="shared" si="64"/>
        <v xml:space="preserve"> </v>
      </c>
      <c r="AG43" s="162" t="str">
        <f t="shared" si="65"/>
        <v xml:space="preserve"> </v>
      </c>
      <c r="AH43" s="162" t="str">
        <f t="shared" si="66"/>
        <v xml:space="preserve"> </v>
      </c>
      <c r="AI43" s="162" t="str">
        <f t="shared" si="67"/>
        <v xml:space="preserve"> </v>
      </c>
      <c r="AJ43" s="162" t="str">
        <f t="shared" si="68"/>
        <v xml:space="preserve"> </v>
      </c>
      <c r="AK43" s="162" t="str">
        <f t="shared" si="69"/>
        <v xml:space="preserve"> </v>
      </c>
      <c r="AL43" s="162" t="str">
        <f t="shared" si="70"/>
        <v xml:space="preserve"> </v>
      </c>
      <c r="AM43" s="162" t="str">
        <f t="shared" si="71"/>
        <v xml:space="preserve"> </v>
      </c>
      <c r="AN43" s="162" t="str">
        <f t="shared" si="72"/>
        <v xml:space="preserve"> </v>
      </c>
      <c r="AO43" s="162" t="str">
        <f t="shared" si="73"/>
        <v xml:space="preserve"> </v>
      </c>
      <c r="AP43" s="162" t="str">
        <f t="shared" si="74"/>
        <v xml:space="preserve"> </v>
      </c>
      <c r="AQ43" s="162" t="str">
        <f t="shared" si="75"/>
        <v xml:space="preserve"> </v>
      </c>
      <c r="AR43" s="162" t="str">
        <f t="shared" si="76"/>
        <v xml:space="preserve"> </v>
      </c>
      <c r="AS43" s="162" t="str">
        <f t="shared" si="77"/>
        <v xml:space="preserve"> </v>
      </c>
      <c r="AT43" s="162" t="str">
        <f t="shared" si="78"/>
        <v xml:space="preserve"> </v>
      </c>
      <c r="AU43" s="162" t="str">
        <f t="shared" si="79"/>
        <v xml:space="preserve"> </v>
      </c>
      <c r="AV43" s="162" t="str">
        <f t="shared" si="80"/>
        <v xml:space="preserve"> </v>
      </c>
      <c r="AW43" s="162" t="str">
        <f t="shared" si="81"/>
        <v xml:space="preserve"> </v>
      </c>
      <c r="AX43" s="162" t="str">
        <f t="shared" si="82"/>
        <v xml:space="preserve"> </v>
      </c>
      <c r="AY43" s="162" t="str">
        <f t="shared" si="83"/>
        <v xml:space="preserve"> </v>
      </c>
      <c r="AZ43" s="162" t="str">
        <f t="shared" si="84"/>
        <v xml:space="preserve"> </v>
      </c>
      <c r="BA43" s="162" t="str">
        <f t="shared" si="85"/>
        <v xml:space="preserve"> </v>
      </c>
      <c r="BB43" s="162" t="str">
        <f t="shared" si="86"/>
        <v xml:space="preserve"> </v>
      </c>
      <c r="BC43" s="162" t="str">
        <f t="shared" si="87"/>
        <v xml:space="preserve"> </v>
      </c>
      <c r="BD43" s="162" t="str">
        <f t="shared" si="88"/>
        <v xml:space="preserve"> </v>
      </c>
      <c r="BE43" s="162" t="str">
        <f t="shared" si="89"/>
        <v xml:space="preserve"> </v>
      </c>
      <c r="BF43" s="162" t="str">
        <f t="shared" si="90"/>
        <v xml:space="preserve"> </v>
      </c>
      <c r="BG43" s="162" t="str">
        <f t="shared" si="91"/>
        <v xml:space="preserve"> </v>
      </c>
      <c r="BH43" s="162" t="str">
        <f t="shared" si="92"/>
        <v xml:space="preserve"> </v>
      </c>
      <c r="BI43" s="162" t="str">
        <f t="shared" si="93"/>
        <v xml:space="preserve"> </v>
      </c>
      <c r="BJ43" s="162" t="str">
        <f t="shared" si="94"/>
        <v xml:space="preserve"> </v>
      </c>
      <c r="BK43" s="162" t="str">
        <f t="shared" si="95"/>
        <v xml:space="preserve"> </v>
      </c>
      <c r="BL43" s="162" t="str">
        <f t="shared" si="96"/>
        <v xml:space="preserve"> </v>
      </c>
      <c r="BM43" s="162" t="str">
        <f t="shared" si="97"/>
        <v xml:space="preserve"> </v>
      </c>
      <c r="BN43" s="162" t="str">
        <f t="shared" si="98"/>
        <v xml:space="preserve"> </v>
      </c>
      <c r="BO43" s="162" t="str">
        <f t="shared" si="99"/>
        <v xml:space="preserve"> </v>
      </c>
      <c r="BP43" s="162" t="str">
        <f t="shared" si="100"/>
        <v xml:space="preserve"> </v>
      </c>
      <c r="BQ43" s="162" t="str">
        <f t="shared" si="101"/>
        <v xml:space="preserve"> </v>
      </c>
      <c r="BR43" s="162" t="str">
        <f t="shared" si="102"/>
        <v xml:space="preserve"> </v>
      </c>
      <c r="BS43" s="162" t="str">
        <f t="shared" si="103"/>
        <v xml:space="preserve"> </v>
      </c>
      <c r="BT43" s="162" t="str">
        <f t="shared" si="104"/>
        <v xml:space="preserve"> </v>
      </c>
      <c r="BU43" s="162" t="str">
        <f t="shared" si="105"/>
        <v xml:space="preserve"> </v>
      </c>
      <c r="BV43" s="162" t="str">
        <f t="shared" si="106"/>
        <v xml:space="preserve"> </v>
      </c>
      <c r="BW43" s="162" t="str">
        <f t="shared" si="107"/>
        <v xml:space="preserve"> </v>
      </c>
      <c r="BX43" s="162" t="str">
        <f t="shared" si="108"/>
        <v xml:space="preserve"> </v>
      </c>
      <c r="BY43" s="162" t="str">
        <f t="shared" si="109"/>
        <v xml:space="preserve"> </v>
      </c>
      <c r="BZ43" s="162" t="str">
        <f t="shared" si="110"/>
        <v xml:space="preserve"> </v>
      </c>
      <c r="CA43" s="162" t="str">
        <f t="shared" si="111"/>
        <v xml:space="preserve"> </v>
      </c>
      <c r="CB43" s="162" t="str">
        <f t="shared" si="112"/>
        <v xml:space="preserve"> </v>
      </c>
      <c r="CC43" s="162" t="str">
        <f t="shared" si="113"/>
        <v xml:space="preserve"> </v>
      </c>
      <c r="CD43" s="162" t="str">
        <f t="shared" si="114"/>
        <v xml:space="preserve"> </v>
      </c>
      <c r="CE43" s="162" t="str">
        <f t="shared" si="115"/>
        <v xml:space="preserve"> </v>
      </c>
      <c r="CF43" s="162" t="str">
        <f t="shared" si="116"/>
        <v xml:space="preserve"> </v>
      </c>
      <c r="CG43" s="162" t="str">
        <f t="shared" si="117"/>
        <v xml:space="preserve"> </v>
      </c>
      <c r="CH43" s="162">
        <f t="shared" si="118"/>
        <v>1</v>
      </c>
      <c r="CI43" s="162">
        <f t="shared" si="119"/>
        <v>1</v>
      </c>
      <c r="CJ43" s="162">
        <f t="shared" si="120"/>
        <v>1</v>
      </c>
      <c r="CK43" s="162">
        <f t="shared" si="121"/>
        <v>1</v>
      </c>
      <c r="CL43" s="162" t="str">
        <f t="shared" si="122"/>
        <v xml:space="preserve"> </v>
      </c>
      <c r="CM43" s="162" t="str">
        <f t="shared" si="123"/>
        <v xml:space="preserve"> </v>
      </c>
    </row>
    <row r="44" spans="1:91" s="122" customFormat="1" ht="15" customHeight="1" x14ac:dyDescent="0.25">
      <c r="A44" s="589"/>
      <c r="B44" s="123">
        <v>2</v>
      </c>
      <c r="C44" s="123" t="s">
        <v>389</v>
      </c>
      <c r="D44" s="390"/>
      <c r="E44" s="390"/>
      <c r="F44" s="390"/>
      <c r="G44" s="390"/>
      <c r="H44" s="390"/>
      <c r="I44" s="390"/>
      <c r="J44" s="390"/>
      <c r="K44" s="390"/>
      <c r="L44" s="390"/>
      <c r="M44" s="390"/>
      <c r="N44" s="390"/>
      <c r="O44" s="390"/>
      <c r="P44" s="390"/>
      <c r="Q44" s="390"/>
      <c r="R44" s="390"/>
      <c r="S44" s="390"/>
      <c r="T44" s="390"/>
      <c r="U44" s="390"/>
      <c r="V44" s="390" t="s">
        <v>104</v>
      </c>
      <c r="W44" s="390" t="s">
        <v>101</v>
      </c>
      <c r="X44" s="390"/>
      <c r="Y44" s="390"/>
      <c r="Z44" s="390"/>
      <c r="AA44" s="390"/>
      <c r="AB44" s="390"/>
      <c r="AC44" s="390" t="s">
        <v>105</v>
      </c>
      <c r="AD44" s="391" t="s">
        <v>103</v>
      </c>
      <c r="AE44" s="268"/>
      <c r="AF44" s="162" t="str">
        <f t="shared" si="64"/>
        <v xml:space="preserve"> </v>
      </c>
      <c r="AG44" s="162" t="str">
        <f t="shared" si="65"/>
        <v xml:space="preserve"> </v>
      </c>
      <c r="AH44" s="162" t="str">
        <f t="shared" si="66"/>
        <v xml:space="preserve"> </v>
      </c>
      <c r="AI44" s="162" t="str">
        <f t="shared" si="67"/>
        <v xml:space="preserve"> </v>
      </c>
      <c r="AJ44" s="162" t="str">
        <f t="shared" si="68"/>
        <v xml:space="preserve"> </v>
      </c>
      <c r="AK44" s="162" t="str">
        <f t="shared" si="69"/>
        <v xml:space="preserve"> </v>
      </c>
      <c r="AL44" s="162" t="str">
        <f t="shared" si="70"/>
        <v xml:space="preserve"> </v>
      </c>
      <c r="AM44" s="162" t="str">
        <f t="shared" si="71"/>
        <v xml:space="preserve"> </v>
      </c>
      <c r="AN44" s="162" t="str">
        <f t="shared" si="72"/>
        <v xml:space="preserve"> </v>
      </c>
      <c r="AO44" s="162" t="str">
        <f t="shared" si="73"/>
        <v xml:space="preserve"> </v>
      </c>
      <c r="AP44" s="162" t="str">
        <f t="shared" si="74"/>
        <v xml:space="preserve"> </v>
      </c>
      <c r="AQ44" s="162" t="str">
        <f t="shared" si="75"/>
        <v xml:space="preserve"> </v>
      </c>
      <c r="AR44" s="162" t="str">
        <f t="shared" si="76"/>
        <v xml:space="preserve"> </v>
      </c>
      <c r="AS44" s="162" t="str">
        <f t="shared" si="77"/>
        <v xml:space="preserve"> </v>
      </c>
      <c r="AT44" s="162" t="str">
        <f t="shared" si="78"/>
        <v xml:space="preserve"> </v>
      </c>
      <c r="AU44" s="162" t="str">
        <f t="shared" si="79"/>
        <v xml:space="preserve"> </v>
      </c>
      <c r="AV44" s="162" t="str">
        <f t="shared" si="80"/>
        <v xml:space="preserve"> </v>
      </c>
      <c r="AW44" s="162" t="str">
        <f t="shared" si="81"/>
        <v xml:space="preserve"> </v>
      </c>
      <c r="AX44" s="162" t="str">
        <f t="shared" si="82"/>
        <v xml:space="preserve"> </v>
      </c>
      <c r="AY44" s="162" t="str">
        <f t="shared" si="83"/>
        <v xml:space="preserve"> </v>
      </c>
      <c r="AZ44" s="162" t="str">
        <f t="shared" si="84"/>
        <v xml:space="preserve"> </v>
      </c>
      <c r="BA44" s="162" t="str">
        <f t="shared" si="85"/>
        <v xml:space="preserve"> </v>
      </c>
      <c r="BB44" s="162" t="str">
        <f t="shared" si="86"/>
        <v xml:space="preserve"> </v>
      </c>
      <c r="BC44" s="162" t="str">
        <f t="shared" si="87"/>
        <v xml:space="preserve"> </v>
      </c>
      <c r="BD44" s="162" t="str">
        <f t="shared" si="88"/>
        <v xml:space="preserve"> </v>
      </c>
      <c r="BE44" s="162" t="str">
        <f t="shared" si="89"/>
        <v xml:space="preserve"> </v>
      </c>
      <c r="BF44" s="162" t="str">
        <f t="shared" si="90"/>
        <v xml:space="preserve"> </v>
      </c>
      <c r="BG44" s="162" t="str">
        <f t="shared" si="91"/>
        <v xml:space="preserve"> </v>
      </c>
      <c r="BH44" s="162" t="str">
        <f t="shared" si="92"/>
        <v xml:space="preserve"> </v>
      </c>
      <c r="BI44" s="162" t="str">
        <f t="shared" si="93"/>
        <v xml:space="preserve"> </v>
      </c>
      <c r="BJ44" s="162" t="str">
        <f t="shared" si="94"/>
        <v xml:space="preserve"> </v>
      </c>
      <c r="BK44" s="162" t="str">
        <f t="shared" si="95"/>
        <v xml:space="preserve"> </v>
      </c>
      <c r="BL44" s="162" t="str">
        <f t="shared" si="96"/>
        <v xml:space="preserve"> </v>
      </c>
      <c r="BM44" s="162" t="str">
        <f t="shared" si="97"/>
        <v xml:space="preserve"> </v>
      </c>
      <c r="BN44" s="162" t="str">
        <f t="shared" si="98"/>
        <v xml:space="preserve"> </v>
      </c>
      <c r="BO44" s="162" t="str">
        <f t="shared" si="99"/>
        <v xml:space="preserve"> </v>
      </c>
      <c r="BP44" s="162" t="str">
        <f t="shared" si="100"/>
        <v xml:space="preserve"> </v>
      </c>
      <c r="BQ44" s="162" t="str">
        <f t="shared" si="101"/>
        <v xml:space="preserve"> </v>
      </c>
      <c r="BR44" s="162" t="str">
        <f t="shared" si="102"/>
        <v xml:space="preserve"> </v>
      </c>
      <c r="BS44" s="162" t="str">
        <f t="shared" si="103"/>
        <v xml:space="preserve"> </v>
      </c>
      <c r="BT44" s="162" t="str">
        <f t="shared" si="104"/>
        <v xml:space="preserve"> </v>
      </c>
      <c r="BU44" s="162" t="str">
        <f t="shared" si="105"/>
        <v xml:space="preserve"> </v>
      </c>
      <c r="BV44" s="162" t="str">
        <f t="shared" si="106"/>
        <v xml:space="preserve"> </v>
      </c>
      <c r="BW44" s="162" t="str">
        <f t="shared" si="107"/>
        <v xml:space="preserve"> </v>
      </c>
      <c r="BX44" s="162" t="str">
        <f t="shared" si="108"/>
        <v xml:space="preserve"> </v>
      </c>
      <c r="BY44" s="162" t="str">
        <f t="shared" si="109"/>
        <v xml:space="preserve"> </v>
      </c>
      <c r="BZ44" s="162" t="str">
        <f t="shared" si="110"/>
        <v xml:space="preserve"> </v>
      </c>
      <c r="CA44" s="162" t="str">
        <f t="shared" si="111"/>
        <v xml:space="preserve"> </v>
      </c>
      <c r="CB44" s="162" t="str">
        <f t="shared" si="112"/>
        <v xml:space="preserve"> </v>
      </c>
      <c r="CC44" s="162" t="str">
        <f t="shared" si="113"/>
        <v xml:space="preserve"> </v>
      </c>
      <c r="CD44" s="162" t="str">
        <f t="shared" si="114"/>
        <v xml:space="preserve"> </v>
      </c>
      <c r="CE44" s="162" t="str">
        <f t="shared" si="115"/>
        <v xml:space="preserve"> </v>
      </c>
      <c r="CF44" s="162" t="str">
        <f t="shared" si="116"/>
        <v xml:space="preserve"> </v>
      </c>
      <c r="CG44" s="162" t="str">
        <f t="shared" si="117"/>
        <v xml:space="preserve"> </v>
      </c>
      <c r="CH44" s="162">
        <f t="shared" si="118"/>
        <v>1</v>
      </c>
      <c r="CI44" s="162">
        <f t="shared" si="119"/>
        <v>1</v>
      </c>
      <c r="CJ44" s="162">
        <f t="shared" si="120"/>
        <v>1</v>
      </c>
      <c r="CK44" s="162">
        <f t="shared" si="121"/>
        <v>1</v>
      </c>
      <c r="CL44" s="162" t="str">
        <f t="shared" si="122"/>
        <v xml:space="preserve"> </v>
      </c>
      <c r="CM44" s="162" t="str">
        <f t="shared" si="123"/>
        <v xml:space="preserve"> </v>
      </c>
    </row>
    <row r="45" spans="1:91" s="122" customFormat="1" ht="15" customHeight="1" x14ac:dyDescent="0.25">
      <c r="A45" s="589"/>
      <c r="B45" s="123">
        <v>3</v>
      </c>
      <c r="C45" s="123" t="s">
        <v>390</v>
      </c>
      <c r="D45" s="390"/>
      <c r="E45" s="390"/>
      <c r="F45" s="390"/>
      <c r="G45" s="390"/>
      <c r="H45" s="390"/>
      <c r="I45" s="390"/>
      <c r="J45" s="390"/>
      <c r="K45" s="390"/>
      <c r="L45" s="390"/>
      <c r="M45" s="390"/>
      <c r="N45" s="390"/>
      <c r="O45" s="390"/>
      <c r="P45" s="390"/>
      <c r="Q45" s="390"/>
      <c r="R45" s="390"/>
      <c r="S45" s="390"/>
      <c r="T45" s="390"/>
      <c r="U45" s="390"/>
      <c r="V45" s="390"/>
      <c r="W45" s="390"/>
      <c r="X45" s="390" t="s">
        <v>101</v>
      </c>
      <c r="Y45" s="390" t="s">
        <v>104</v>
      </c>
      <c r="Z45" s="390"/>
      <c r="AA45" s="390" t="s">
        <v>105</v>
      </c>
      <c r="AB45" s="390" t="s">
        <v>103</v>
      </c>
      <c r="AC45" s="390"/>
      <c r="AD45" s="391"/>
      <c r="AE45" s="268"/>
      <c r="AF45" s="162" t="str">
        <f t="shared" si="64"/>
        <v xml:space="preserve"> </v>
      </c>
      <c r="AG45" s="162" t="str">
        <f t="shared" si="65"/>
        <v xml:space="preserve"> </v>
      </c>
      <c r="AH45" s="162" t="str">
        <f t="shared" si="66"/>
        <v xml:space="preserve"> </v>
      </c>
      <c r="AI45" s="162" t="str">
        <f t="shared" si="67"/>
        <v xml:space="preserve"> </v>
      </c>
      <c r="AJ45" s="162" t="str">
        <f t="shared" si="68"/>
        <v xml:space="preserve"> </v>
      </c>
      <c r="AK45" s="162" t="str">
        <f t="shared" si="69"/>
        <v xml:space="preserve"> </v>
      </c>
      <c r="AL45" s="162" t="str">
        <f t="shared" si="70"/>
        <v xml:space="preserve"> </v>
      </c>
      <c r="AM45" s="162" t="str">
        <f t="shared" si="71"/>
        <v xml:space="preserve"> </v>
      </c>
      <c r="AN45" s="162" t="str">
        <f t="shared" si="72"/>
        <v xml:space="preserve"> </v>
      </c>
      <c r="AO45" s="162" t="str">
        <f t="shared" si="73"/>
        <v xml:space="preserve"> </v>
      </c>
      <c r="AP45" s="162" t="str">
        <f t="shared" si="74"/>
        <v xml:space="preserve"> </v>
      </c>
      <c r="AQ45" s="162" t="str">
        <f t="shared" si="75"/>
        <v xml:space="preserve"> </v>
      </c>
      <c r="AR45" s="162" t="str">
        <f t="shared" si="76"/>
        <v xml:space="preserve"> </v>
      </c>
      <c r="AS45" s="162" t="str">
        <f t="shared" si="77"/>
        <v xml:space="preserve"> </v>
      </c>
      <c r="AT45" s="162" t="str">
        <f t="shared" si="78"/>
        <v xml:space="preserve"> </v>
      </c>
      <c r="AU45" s="162" t="str">
        <f t="shared" si="79"/>
        <v xml:space="preserve"> </v>
      </c>
      <c r="AV45" s="162" t="str">
        <f t="shared" si="80"/>
        <v xml:space="preserve"> </v>
      </c>
      <c r="AW45" s="162" t="str">
        <f t="shared" si="81"/>
        <v xml:space="preserve"> </v>
      </c>
      <c r="AX45" s="162" t="str">
        <f t="shared" si="82"/>
        <v xml:space="preserve"> </v>
      </c>
      <c r="AY45" s="162" t="str">
        <f t="shared" si="83"/>
        <v xml:space="preserve"> </v>
      </c>
      <c r="AZ45" s="162" t="str">
        <f t="shared" si="84"/>
        <v xml:space="preserve"> </v>
      </c>
      <c r="BA45" s="162" t="str">
        <f t="shared" si="85"/>
        <v xml:space="preserve"> </v>
      </c>
      <c r="BB45" s="162" t="str">
        <f t="shared" si="86"/>
        <v xml:space="preserve"> </v>
      </c>
      <c r="BC45" s="162" t="str">
        <f t="shared" si="87"/>
        <v xml:space="preserve"> </v>
      </c>
      <c r="BD45" s="162" t="str">
        <f t="shared" si="88"/>
        <v xml:space="preserve"> </v>
      </c>
      <c r="BE45" s="162" t="str">
        <f t="shared" si="89"/>
        <v xml:space="preserve"> </v>
      </c>
      <c r="BF45" s="162" t="str">
        <f t="shared" si="90"/>
        <v xml:space="preserve"> </v>
      </c>
      <c r="BG45" s="162" t="str">
        <f t="shared" si="91"/>
        <v xml:space="preserve"> </v>
      </c>
      <c r="BH45" s="162" t="str">
        <f t="shared" si="92"/>
        <v xml:space="preserve"> </v>
      </c>
      <c r="BI45" s="162" t="str">
        <f t="shared" si="93"/>
        <v xml:space="preserve"> </v>
      </c>
      <c r="BJ45" s="162" t="str">
        <f t="shared" si="94"/>
        <v xml:space="preserve"> </v>
      </c>
      <c r="BK45" s="162" t="str">
        <f t="shared" si="95"/>
        <v xml:space="preserve"> </v>
      </c>
      <c r="BL45" s="162" t="str">
        <f t="shared" si="96"/>
        <v xml:space="preserve"> </v>
      </c>
      <c r="BM45" s="162" t="str">
        <f t="shared" si="97"/>
        <v xml:space="preserve"> </v>
      </c>
      <c r="BN45" s="162" t="str">
        <f t="shared" si="98"/>
        <v xml:space="preserve"> </v>
      </c>
      <c r="BO45" s="162" t="str">
        <f t="shared" si="99"/>
        <v xml:space="preserve"> </v>
      </c>
      <c r="BP45" s="162" t="str">
        <f t="shared" si="100"/>
        <v xml:space="preserve"> </v>
      </c>
      <c r="BQ45" s="162" t="str">
        <f t="shared" si="101"/>
        <v xml:space="preserve"> </v>
      </c>
      <c r="BR45" s="162" t="str">
        <f t="shared" si="102"/>
        <v xml:space="preserve"> </v>
      </c>
      <c r="BS45" s="162" t="str">
        <f t="shared" si="103"/>
        <v xml:space="preserve"> </v>
      </c>
      <c r="BT45" s="162" t="str">
        <f t="shared" si="104"/>
        <v xml:space="preserve"> </v>
      </c>
      <c r="BU45" s="162" t="str">
        <f t="shared" si="105"/>
        <v xml:space="preserve"> </v>
      </c>
      <c r="BV45" s="162" t="str">
        <f t="shared" si="106"/>
        <v xml:space="preserve"> </v>
      </c>
      <c r="BW45" s="162" t="str">
        <f t="shared" si="107"/>
        <v xml:space="preserve"> </v>
      </c>
      <c r="BX45" s="162" t="str">
        <f t="shared" si="108"/>
        <v xml:space="preserve"> </v>
      </c>
      <c r="BY45" s="162" t="str">
        <f t="shared" si="109"/>
        <v xml:space="preserve"> </v>
      </c>
      <c r="BZ45" s="162" t="str">
        <f t="shared" si="110"/>
        <v xml:space="preserve"> </v>
      </c>
      <c r="CA45" s="162" t="str">
        <f t="shared" si="111"/>
        <v xml:space="preserve"> </v>
      </c>
      <c r="CB45" s="162" t="str">
        <f t="shared" si="112"/>
        <v xml:space="preserve"> </v>
      </c>
      <c r="CC45" s="162" t="str">
        <f t="shared" si="113"/>
        <v xml:space="preserve"> </v>
      </c>
      <c r="CD45" s="162" t="str">
        <f t="shared" si="114"/>
        <v xml:space="preserve"> </v>
      </c>
      <c r="CE45" s="162" t="str">
        <f t="shared" si="115"/>
        <v xml:space="preserve"> </v>
      </c>
      <c r="CF45" s="162" t="str">
        <f t="shared" si="116"/>
        <v xml:space="preserve"> </v>
      </c>
      <c r="CG45" s="162" t="str">
        <f t="shared" si="117"/>
        <v xml:space="preserve"> </v>
      </c>
      <c r="CH45" s="162">
        <f t="shared" si="118"/>
        <v>1</v>
      </c>
      <c r="CI45" s="162">
        <f t="shared" si="119"/>
        <v>1</v>
      </c>
      <c r="CJ45" s="162">
        <f t="shared" si="120"/>
        <v>1</v>
      </c>
      <c r="CK45" s="162">
        <f t="shared" si="121"/>
        <v>1</v>
      </c>
      <c r="CL45" s="162" t="str">
        <f t="shared" si="122"/>
        <v xml:space="preserve"> </v>
      </c>
      <c r="CM45" s="162" t="str">
        <f t="shared" si="123"/>
        <v xml:space="preserve"> </v>
      </c>
    </row>
    <row r="46" spans="1:91" s="122" customFormat="1" ht="15" customHeight="1" x14ac:dyDescent="0.25">
      <c r="A46" s="589"/>
      <c r="B46" s="123">
        <v>4</v>
      </c>
      <c r="C46" s="123" t="s">
        <v>391</v>
      </c>
      <c r="D46" s="392"/>
      <c r="E46" s="392"/>
      <c r="F46" s="392"/>
      <c r="G46" s="392"/>
      <c r="H46" s="392"/>
      <c r="I46" s="392"/>
      <c r="J46" s="392"/>
      <c r="K46" s="392"/>
      <c r="L46" s="392"/>
      <c r="M46" s="392"/>
      <c r="N46" s="392"/>
      <c r="O46" s="392"/>
      <c r="P46" s="392"/>
      <c r="Q46" s="392"/>
      <c r="R46" s="392"/>
      <c r="S46" s="392"/>
      <c r="T46" s="392"/>
      <c r="U46" s="392"/>
      <c r="V46" s="392"/>
      <c r="W46" s="392"/>
      <c r="X46" s="392" t="s">
        <v>104</v>
      </c>
      <c r="Y46" s="392" t="s">
        <v>103</v>
      </c>
      <c r="Z46" s="392"/>
      <c r="AA46" s="392"/>
      <c r="AB46" s="392" t="s">
        <v>105</v>
      </c>
      <c r="AC46" s="392"/>
      <c r="AD46" s="393"/>
      <c r="AE46" s="268"/>
      <c r="AF46" s="162" t="str">
        <f t="shared" si="64"/>
        <v xml:space="preserve"> </v>
      </c>
      <c r="AG46" s="162" t="str">
        <f t="shared" si="65"/>
        <v xml:space="preserve"> </v>
      </c>
      <c r="AH46" s="162" t="str">
        <f t="shared" si="66"/>
        <v xml:space="preserve"> </v>
      </c>
      <c r="AI46" s="162" t="str">
        <f t="shared" si="67"/>
        <v xml:space="preserve"> </v>
      </c>
      <c r="AJ46" s="162" t="str">
        <f t="shared" si="68"/>
        <v xml:space="preserve"> </v>
      </c>
      <c r="AK46" s="162" t="str">
        <f t="shared" si="69"/>
        <v xml:space="preserve"> </v>
      </c>
      <c r="AL46" s="162" t="str">
        <f t="shared" si="70"/>
        <v xml:space="preserve"> </v>
      </c>
      <c r="AM46" s="162" t="str">
        <f t="shared" si="71"/>
        <v xml:space="preserve"> </v>
      </c>
      <c r="AN46" s="162" t="str">
        <f t="shared" si="72"/>
        <v xml:space="preserve"> </v>
      </c>
      <c r="AO46" s="162" t="str">
        <f t="shared" si="73"/>
        <v xml:space="preserve"> </v>
      </c>
      <c r="AP46" s="162" t="str">
        <f t="shared" si="74"/>
        <v xml:space="preserve"> </v>
      </c>
      <c r="AQ46" s="162" t="str">
        <f t="shared" si="75"/>
        <v xml:space="preserve"> </v>
      </c>
      <c r="AR46" s="162" t="str">
        <f t="shared" si="76"/>
        <v xml:space="preserve"> </v>
      </c>
      <c r="AS46" s="162" t="str">
        <f t="shared" si="77"/>
        <v xml:space="preserve"> </v>
      </c>
      <c r="AT46" s="162" t="str">
        <f t="shared" si="78"/>
        <v xml:space="preserve"> </v>
      </c>
      <c r="AU46" s="162" t="str">
        <f t="shared" si="79"/>
        <v xml:space="preserve"> </v>
      </c>
      <c r="AV46" s="162" t="str">
        <f t="shared" si="80"/>
        <v xml:space="preserve"> </v>
      </c>
      <c r="AW46" s="162" t="str">
        <f t="shared" si="81"/>
        <v xml:space="preserve"> </v>
      </c>
      <c r="AX46" s="162" t="str">
        <f t="shared" si="82"/>
        <v xml:space="preserve"> </v>
      </c>
      <c r="AY46" s="162" t="str">
        <f t="shared" si="83"/>
        <v xml:space="preserve"> </v>
      </c>
      <c r="AZ46" s="162" t="str">
        <f t="shared" si="84"/>
        <v xml:space="preserve"> </v>
      </c>
      <c r="BA46" s="162" t="str">
        <f t="shared" si="85"/>
        <v xml:space="preserve"> </v>
      </c>
      <c r="BB46" s="162" t="str">
        <f t="shared" si="86"/>
        <v xml:space="preserve"> </v>
      </c>
      <c r="BC46" s="162" t="str">
        <f t="shared" si="87"/>
        <v xml:space="preserve"> </v>
      </c>
      <c r="BD46" s="162" t="str">
        <f t="shared" si="88"/>
        <v xml:space="preserve"> </v>
      </c>
      <c r="BE46" s="162" t="str">
        <f t="shared" si="89"/>
        <v xml:space="preserve"> </v>
      </c>
      <c r="BF46" s="162" t="str">
        <f t="shared" si="90"/>
        <v xml:space="preserve"> </v>
      </c>
      <c r="BG46" s="162" t="str">
        <f t="shared" si="91"/>
        <v xml:space="preserve"> </v>
      </c>
      <c r="BH46" s="162" t="str">
        <f t="shared" si="92"/>
        <v xml:space="preserve"> </v>
      </c>
      <c r="BI46" s="162" t="str">
        <f t="shared" si="93"/>
        <v xml:space="preserve"> </v>
      </c>
      <c r="BJ46" s="162" t="str">
        <f t="shared" si="94"/>
        <v xml:space="preserve"> </v>
      </c>
      <c r="BK46" s="162" t="str">
        <f t="shared" si="95"/>
        <v xml:space="preserve"> </v>
      </c>
      <c r="BL46" s="162" t="str">
        <f t="shared" si="96"/>
        <v xml:space="preserve"> </v>
      </c>
      <c r="BM46" s="162" t="str">
        <f t="shared" si="97"/>
        <v xml:space="preserve"> </v>
      </c>
      <c r="BN46" s="162" t="str">
        <f t="shared" si="98"/>
        <v xml:space="preserve"> </v>
      </c>
      <c r="BO46" s="162" t="str">
        <f t="shared" si="99"/>
        <v xml:space="preserve"> </v>
      </c>
      <c r="BP46" s="162" t="str">
        <f t="shared" si="100"/>
        <v xml:space="preserve"> </v>
      </c>
      <c r="BQ46" s="162" t="str">
        <f t="shared" si="101"/>
        <v xml:space="preserve"> </v>
      </c>
      <c r="BR46" s="162" t="str">
        <f t="shared" si="102"/>
        <v xml:space="preserve"> </v>
      </c>
      <c r="BS46" s="162" t="str">
        <f t="shared" si="103"/>
        <v xml:space="preserve"> </v>
      </c>
      <c r="BT46" s="162" t="str">
        <f t="shared" si="104"/>
        <v xml:space="preserve"> </v>
      </c>
      <c r="BU46" s="162" t="str">
        <f t="shared" si="105"/>
        <v xml:space="preserve"> </v>
      </c>
      <c r="BV46" s="162" t="str">
        <f t="shared" si="106"/>
        <v xml:space="preserve"> </v>
      </c>
      <c r="BW46" s="162" t="str">
        <f t="shared" si="107"/>
        <v xml:space="preserve"> </v>
      </c>
      <c r="BX46" s="162" t="str">
        <f t="shared" si="108"/>
        <v xml:space="preserve"> </v>
      </c>
      <c r="BY46" s="162" t="str">
        <f t="shared" si="109"/>
        <v xml:space="preserve"> </v>
      </c>
      <c r="BZ46" s="162" t="str">
        <f t="shared" si="110"/>
        <v xml:space="preserve"> </v>
      </c>
      <c r="CA46" s="162" t="str">
        <f t="shared" si="111"/>
        <v xml:space="preserve"> </v>
      </c>
      <c r="CB46" s="162" t="str">
        <f t="shared" si="112"/>
        <v xml:space="preserve"> </v>
      </c>
      <c r="CC46" s="162" t="str">
        <f t="shared" si="113"/>
        <v xml:space="preserve"> </v>
      </c>
      <c r="CD46" s="162" t="str">
        <f t="shared" si="114"/>
        <v xml:space="preserve"> </v>
      </c>
      <c r="CE46" s="162" t="str">
        <f t="shared" si="115"/>
        <v xml:space="preserve"> </v>
      </c>
      <c r="CF46" s="162" t="str">
        <f t="shared" si="116"/>
        <v xml:space="preserve"> </v>
      </c>
      <c r="CG46" s="162" t="str">
        <f t="shared" si="117"/>
        <v xml:space="preserve"> </v>
      </c>
      <c r="CH46" s="162" t="str">
        <f t="shared" si="118"/>
        <v xml:space="preserve"> </v>
      </c>
      <c r="CI46" s="162">
        <f t="shared" si="119"/>
        <v>1</v>
      </c>
      <c r="CJ46" s="162">
        <f t="shared" si="120"/>
        <v>1</v>
      </c>
      <c r="CK46" s="162">
        <f t="shared" si="121"/>
        <v>1</v>
      </c>
      <c r="CL46" s="162" t="str">
        <f t="shared" si="122"/>
        <v xml:space="preserve"> </v>
      </c>
      <c r="CM46" s="162" t="str">
        <f t="shared" si="123"/>
        <v xml:space="preserve"> </v>
      </c>
    </row>
    <row r="47" spans="1:91" s="120" customFormat="1" ht="15" customHeight="1" x14ac:dyDescent="0.25">
      <c r="A47" s="590">
        <v>4</v>
      </c>
      <c r="B47" s="111">
        <v>1</v>
      </c>
      <c r="C47" s="111" t="s">
        <v>388</v>
      </c>
      <c r="D47" s="382"/>
      <c r="E47" s="382"/>
      <c r="F47" s="382"/>
      <c r="G47" s="382"/>
      <c r="H47" s="382"/>
      <c r="I47" s="382"/>
      <c r="J47" s="382"/>
      <c r="K47" s="382"/>
      <c r="L47" s="382"/>
      <c r="M47" s="382"/>
      <c r="N47" s="382"/>
      <c r="O47" s="382"/>
      <c r="P47" s="382"/>
      <c r="Q47" s="382"/>
      <c r="R47" s="382"/>
      <c r="S47" s="382"/>
      <c r="T47" s="382"/>
      <c r="U47" s="382"/>
      <c r="V47" s="382"/>
      <c r="W47" s="382"/>
      <c r="X47" s="382"/>
      <c r="Y47" s="382"/>
      <c r="Z47" s="382"/>
      <c r="AA47" s="382"/>
      <c r="AB47" s="382"/>
      <c r="AC47" s="382"/>
      <c r="AD47" s="387"/>
      <c r="AE47" s="267"/>
      <c r="AF47" s="161" t="str">
        <f t="shared" si="64"/>
        <v xml:space="preserve"> </v>
      </c>
      <c r="AG47" s="161" t="str">
        <f t="shared" si="65"/>
        <v xml:space="preserve"> </v>
      </c>
      <c r="AH47" s="161" t="str">
        <f t="shared" si="66"/>
        <v xml:space="preserve"> </v>
      </c>
      <c r="AI47" s="161" t="str">
        <f t="shared" si="67"/>
        <v xml:space="preserve"> </v>
      </c>
      <c r="AJ47" s="161" t="str">
        <f t="shared" si="68"/>
        <v xml:space="preserve"> </v>
      </c>
      <c r="AK47" s="161" t="str">
        <f t="shared" si="69"/>
        <v xml:space="preserve"> </v>
      </c>
      <c r="AL47" s="161" t="str">
        <f t="shared" si="70"/>
        <v xml:space="preserve"> </v>
      </c>
      <c r="AM47" s="161" t="str">
        <f t="shared" si="71"/>
        <v xml:space="preserve"> </v>
      </c>
      <c r="AN47" s="161" t="str">
        <f t="shared" si="72"/>
        <v xml:space="preserve"> </v>
      </c>
      <c r="AO47" s="161" t="str">
        <f t="shared" si="73"/>
        <v xml:space="preserve"> </v>
      </c>
      <c r="AP47" s="161" t="str">
        <f t="shared" si="74"/>
        <v xml:space="preserve"> </v>
      </c>
      <c r="AQ47" s="161" t="str">
        <f t="shared" si="75"/>
        <v xml:space="preserve"> </v>
      </c>
      <c r="AR47" s="161" t="str">
        <f t="shared" si="76"/>
        <v xml:space="preserve"> </v>
      </c>
      <c r="AS47" s="161" t="str">
        <f t="shared" si="77"/>
        <v xml:space="preserve"> </v>
      </c>
      <c r="AT47" s="161" t="str">
        <f t="shared" si="78"/>
        <v xml:space="preserve"> </v>
      </c>
      <c r="AU47" s="161" t="str">
        <f t="shared" si="79"/>
        <v xml:space="preserve"> </v>
      </c>
      <c r="AV47" s="161" t="str">
        <f t="shared" si="80"/>
        <v xml:space="preserve"> </v>
      </c>
      <c r="AW47" s="161" t="str">
        <f t="shared" si="81"/>
        <v xml:space="preserve"> </v>
      </c>
      <c r="AX47" s="161" t="str">
        <f t="shared" si="82"/>
        <v xml:space="preserve"> </v>
      </c>
      <c r="AY47" s="161" t="str">
        <f t="shared" si="83"/>
        <v xml:space="preserve"> </v>
      </c>
      <c r="AZ47" s="161" t="str">
        <f t="shared" si="84"/>
        <v xml:space="preserve"> </v>
      </c>
      <c r="BA47" s="161" t="str">
        <f t="shared" si="85"/>
        <v xml:space="preserve"> </v>
      </c>
      <c r="BB47" s="161" t="str">
        <f t="shared" si="86"/>
        <v xml:space="preserve"> </v>
      </c>
      <c r="BC47" s="161" t="str">
        <f t="shared" si="87"/>
        <v xml:space="preserve"> </v>
      </c>
      <c r="BD47" s="161" t="str">
        <f t="shared" si="88"/>
        <v xml:space="preserve"> </v>
      </c>
      <c r="BE47" s="161" t="str">
        <f t="shared" si="89"/>
        <v xml:space="preserve"> </v>
      </c>
      <c r="BF47" s="161" t="str">
        <f t="shared" si="90"/>
        <v xml:space="preserve"> </v>
      </c>
      <c r="BG47" s="161" t="str">
        <f t="shared" si="91"/>
        <v xml:space="preserve"> </v>
      </c>
      <c r="BH47" s="161" t="str">
        <f t="shared" si="92"/>
        <v xml:space="preserve"> </v>
      </c>
      <c r="BI47" s="161" t="str">
        <f t="shared" si="93"/>
        <v xml:space="preserve"> </v>
      </c>
      <c r="BJ47" s="161" t="str">
        <f t="shared" si="94"/>
        <v xml:space="preserve"> </v>
      </c>
      <c r="BK47" s="161" t="str">
        <f t="shared" si="95"/>
        <v xml:space="preserve"> </v>
      </c>
      <c r="BL47" s="161" t="str">
        <f t="shared" si="96"/>
        <v xml:space="preserve"> </v>
      </c>
      <c r="BM47" s="161" t="str">
        <f t="shared" si="97"/>
        <v xml:space="preserve"> </v>
      </c>
      <c r="BN47" s="161" t="str">
        <f t="shared" si="98"/>
        <v xml:space="preserve"> </v>
      </c>
      <c r="BO47" s="161" t="str">
        <f t="shared" si="99"/>
        <v xml:space="preserve"> </v>
      </c>
      <c r="BP47" s="161" t="str">
        <f t="shared" si="100"/>
        <v xml:space="preserve"> </v>
      </c>
      <c r="BQ47" s="161" t="str">
        <f t="shared" si="101"/>
        <v xml:space="preserve"> </v>
      </c>
      <c r="BR47" s="161" t="str">
        <f t="shared" si="102"/>
        <v xml:space="preserve"> </v>
      </c>
      <c r="BS47" s="161" t="str">
        <f t="shared" si="103"/>
        <v xml:space="preserve"> </v>
      </c>
      <c r="BT47" s="161" t="str">
        <f t="shared" si="104"/>
        <v xml:space="preserve"> </v>
      </c>
      <c r="BU47" s="161" t="str">
        <f t="shared" si="105"/>
        <v xml:space="preserve"> </v>
      </c>
      <c r="BV47" s="161" t="str">
        <f t="shared" si="106"/>
        <v xml:space="preserve"> </v>
      </c>
      <c r="BW47" s="161" t="str">
        <f t="shared" si="107"/>
        <v xml:space="preserve"> </v>
      </c>
      <c r="BX47" s="161" t="str">
        <f t="shared" si="108"/>
        <v xml:space="preserve"> </v>
      </c>
      <c r="BY47" s="161" t="str">
        <f t="shared" si="109"/>
        <v xml:space="preserve"> </v>
      </c>
      <c r="BZ47" s="161" t="str">
        <f t="shared" si="110"/>
        <v xml:space="preserve"> </v>
      </c>
      <c r="CA47" s="161" t="str">
        <f t="shared" si="111"/>
        <v xml:space="preserve"> </v>
      </c>
      <c r="CB47" s="161" t="str">
        <f t="shared" si="112"/>
        <v xml:space="preserve"> </v>
      </c>
      <c r="CC47" s="161" t="str">
        <f t="shared" si="113"/>
        <v xml:space="preserve"> </v>
      </c>
      <c r="CD47" s="161" t="str">
        <f t="shared" si="114"/>
        <v xml:space="preserve"> </v>
      </c>
      <c r="CE47" s="161" t="str">
        <f t="shared" si="115"/>
        <v xml:space="preserve"> </v>
      </c>
      <c r="CF47" s="161" t="str">
        <f t="shared" si="116"/>
        <v xml:space="preserve"> </v>
      </c>
      <c r="CG47" s="161" t="str">
        <f t="shared" si="117"/>
        <v xml:space="preserve"> </v>
      </c>
      <c r="CH47" s="161" t="str">
        <f t="shared" si="118"/>
        <v xml:space="preserve"> </v>
      </c>
      <c r="CI47" s="161" t="str">
        <f t="shared" si="119"/>
        <v xml:space="preserve"> </v>
      </c>
      <c r="CJ47" s="161" t="str">
        <f t="shared" si="120"/>
        <v xml:space="preserve"> </v>
      </c>
      <c r="CK47" s="161" t="str">
        <f t="shared" si="121"/>
        <v xml:space="preserve"> </v>
      </c>
      <c r="CL47" s="161" t="str">
        <f t="shared" si="122"/>
        <v xml:space="preserve"> </v>
      </c>
      <c r="CM47" s="161" t="str">
        <f t="shared" si="123"/>
        <v xml:space="preserve"> </v>
      </c>
    </row>
    <row r="48" spans="1:91" s="120" customFormat="1" ht="15" customHeight="1" x14ac:dyDescent="0.25">
      <c r="A48" s="590"/>
      <c r="B48" s="113">
        <v>2</v>
      </c>
      <c r="C48" s="113" t="s">
        <v>389</v>
      </c>
      <c r="D48" s="384"/>
      <c r="E48" s="384"/>
      <c r="F48" s="384"/>
      <c r="G48" s="384"/>
      <c r="H48" s="384"/>
      <c r="I48" s="384"/>
      <c r="J48" s="384"/>
      <c r="K48" s="384"/>
      <c r="L48" s="384"/>
      <c r="M48" s="384"/>
      <c r="N48" s="384"/>
      <c r="O48" s="384"/>
      <c r="P48" s="384"/>
      <c r="Q48" s="384"/>
      <c r="R48" s="384"/>
      <c r="S48" s="384"/>
      <c r="T48" s="384"/>
      <c r="U48" s="384"/>
      <c r="V48" s="384"/>
      <c r="W48" s="384"/>
      <c r="X48" s="384"/>
      <c r="Y48" s="384"/>
      <c r="Z48" s="384"/>
      <c r="AA48" s="384"/>
      <c r="AB48" s="384"/>
      <c r="AC48" s="384"/>
      <c r="AD48" s="386"/>
      <c r="AE48" s="267"/>
      <c r="AF48" s="161" t="str">
        <f t="shared" si="64"/>
        <v xml:space="preserve"> </v>
      </c>
      <c r="AG48" s="161" t="str">
        <f t="shared" si="65"/>
        <v xml:space="preserve"> </v>
      </c>
      <c r="AH48" s="161" t="str">
        <f t="shared" si="66"/>
        <v xml:space="preserve"> </v>
      </c>
      <c r="AI48" s="161" t="str">
        <f t="shared" si="67"/>
        <v xml:space="preserve"> </v>
      </c>
      <c r="AJ48" s="161" t="str">
        <f t="shared" si="68"/>
        <v xml:space="preserve"> </v>
      </c>
      <c r="AK48" s="161" t="str">
        <f t="shared" si="69"/>
        <v xml:space="preserve"> </v>
      </c>
      <c r="AL48" s="161" t="str">
        <f t="shared" si="70"/>
        <v xml:space="preserve"> </v>
      </c>
      <c r="AM48" s="161" t="str">
        <f t="shared" si="71"/>
        <v xml:space="preserve"> </v>
      </c>
      <c r="AN48" s="161" t="str">
        <f t="shared" si="72"/>
        <v xml:space="preserve"> </v>
      </c>
      <c r="AO48" s="161" t="str">
        <f t="shared" si="73"/>
        <v xml:space="preserve"> </v>
      </c>
      <c r="AP48" s="161" t="str">
        <f t="shared" si="74"/>
        <v xml:space="preserve"> </v>
      </c>
      <c r="AQ48" s="161" t="str">
        <f t="shared" si="75"/>
        <v xml:space="preserve"> </v>
      </c>
      <c r="AR48" s="161" t="str">
        <f t="shared" si="76"/>
        <v xml:space="preserve"> </v>
      </c>
      <c r="AS48" s="161" t="str">
        <f t="shared" si="77"/>
        <v xml:space="preserve"> </v>
      </c>
      <c r="AT48" s="161" t="str">
        <f t="shared" si="78"/>
        <v xml:space="preserve"> </v>
      </c>
      <c r="AU48" s="161" t="str">
        <f t="shared" si="79"/>
        <v xml:space="preserve"> </v>
      </c>
      <c r="AV48" s="161" t="str">
        <f t="shared" si="80"/>
        <v xml:space="preserve"> </v>
      </c>
      <c r="AW48" s="161" t="str">
        <f t="shared" si="81"/>
        <v xml:space="preserve"> </v>
      </c>
      <c r="AX48" s="161" t="str">
        <f t="shared" si="82"/>
        <v xml:space="preserve"> </v>
      </c>
      <c r="AY48" s="161" t="str">
        <f t="shared" si="83"/>
        <v xml:space="preserve"> </v>
      </c>
      <c r="AZ48" s="161" t="str">
        <f t="shared" si="84"/>
        <v xml:space="preserve"> </v>
      </c>
      <c r="BA48" s="161" t="str">
        <f t="shared" si="85"/>
        <v xml:space="preserve"> </v>
      </c>
      <c r="BB48" s="161" t="str">
        <f t="shared" si="86"/>
        <v xml:space="preserve"> </v>
      </c>
      <c r="BC48" s="161" t="str">
        <f t="shared" si="87"/>
        <v xml:space="preserve"> </v>
      </c>
      <c r="BD48" s="161" t="str">
        <f t="shared" si="88"/>
        <v xml:space="preserve"> </v>
      </c>
      <c r="BE48" s="161" t="str">
        <f t="shared" si="89"/>
        <v xml:space="preserve"> </v>
      </c>
      <c r="BF48" s="161" t="str">
        <f t="shared" si="90"/>
        <v xml:space="preserve"> </v>
      </c>
      <c r="BG48" s="161" t="str">
        <f t="shared" si="91"/>
        <v xml:space="preserve"> </v>
      </c>
      <c r="BH48" s="161" t="str">
        <f t="shared" si="92"/>
        <v xml:space="preserve"> </v>
      </c>
      <c r="BI48" s="161" t="str">
        <f t="shared" si="93"/>
        <v xml:space="preserve"> </v>
      </c>
      <c r="BJ48" s="161" t="str">
        <f t="shared" si="94"/>
        <v xml:space="preserve"> </v>
      </c>
      <c r="BK48" s="161" t="str">
        <f t="shared" si="95"/>
        <v xml:space="preserve"> </v>
      </c>
      <c r="BL48" s="161" t="str">
        <f t="shared" si="96"/>
        <v xml:space="preserve"> </v>
      </c>
      <c r="BM48" s="161" t="str">
        <f t="shared" si="97"/>
        <v xml:space="preserve"> </v>
      </c>
      <c r="BN48" s="161" t="str">
        <f t="shared" si="98"/>
        <v xml:space="preserve"> </v>
      </c>
      <c r="BO48" s="161" t="str">
        <f t="shared" si="99"/>
        <v xml:space="preserve"> </v>
      </c>
      <c r="BP48" s="161" t="str">
        <f t="shared" si="100"/>
        <v xml:space="preserve"> </v>
      </c>
      <c r="BQ48" s="161" t="str">
        <f t="shared" si="101"/>
        <v xml:space="preserve"> </v>
      </c>
      <c r="BR48" s="161" t="str">
        <f t="shared" si="102"/>
        <v xml:space="preserve"> </v>
      </c>
      <c r="BS48" s="161" t="str">
        <f t="shared" si="103"/>
        <v xml:space="preserve"> </v>
      </c>
      <c r="BT48" s="161" t="str">
        <f t="shared" si="104"/>
        <v xml:space="preserve"> </v>
      </c>
      <c r="BU48" s="161" t="str">
        <f t="shared" si="105"/>
        <v xml:space="preserve"> </v>
      </c>
      <c r="BV48" s="161" t="str">
        <f t="shared" si="106"/>
        <v xml:space="preserve"> </v>
      </c>
      <c r="BW48" s="161" t="str">
        <f t="shared" si="107"/>
        <v xml:space="preserve"> </v>
      </c>
      <c r="BX48" s="161" t="str">
        <f t="shared" si="108"/>
        <v xml:space="preserve"> </v>
      </c>
      <c r="BY48" s="161" t="str">
        <f t="shared" si="109"/>
        <v xml:space="preserve"> </v>
      </c>
      <c r="BZ48" s="161" t="str">
        <f t="shared" si="110"/>
        <v xml:space="preserve"> </v>
      </c>
      <c r="CA48" s="161" t="str">
        <f t="shared" si="111"/>
        <v xml:space="preserve"> </v>
      </c>
      <c r="CB48" s="161" t="str">
        <f t="shared" si="112"/>
        <v xml:space="preserve"> </v>
      </c>
      <c r="CC48" s="161" t="str">
        <f t="shared" si="113"/>
        <v xml:space="preserve"> </v>
      </c>
      <c r="CD48" s="161" t="str">
        <f t="shared" si="114"/>
        <v xml:space="preserve"> </v>
      </c>
      <c r="CE48" s="161" t="str">
        <f t="shared" si="115"/>
        <v xml:space="preserve"> </v>
      </c>
      <c r="CF48" s="161" t="str">
        <f t="shared" si="116"/>
        <v xml:space="preserve"> </v>
      </c>
      <c r="CG48" s="161" t="str">
        <f t="shared" si="117"/>
        <v xml:space="preserve"> </v>
      </c>
      <c r="CH48" s="161" t="str">
        <f t="shared" si="118"/>
        <v xml:space="preserve"> </v>
      </c>
      <c r="CI48" s="161" t="str">
        <f t="shared" si="119"/>
        <v xml:space="preserve"> </v>
      </c>
      <c r="CJ48" s="161" t="str">
        <f t="shared" si="120"/>
        <v xml:space="preserve"> </v>
      </c>
      <c r="CK48" s="161" t="str">
        <f t="shared" si="121"/>
        <v xml:space="preserve"> </v>
      </c>
      <c r="CL48" s="161" t="str">
        <f t="shared" si="122"/>
        <v xml:space="preserve"> </v>
      </c>
      <c r="CM48" s="161" t="str">
        <f t="shared" si="123"/>
        <v xml:space="preserve"> </v>
      </c>
    </row>
    <row r="49" spans="1:91" s="120" customFormat="1" ht="15" customHeight="1" x14ac:dyDescent="0.25">
      <c r="A49" s="590"/>
      <c r="B49" s="113">
        <v>3</v>
      </c>
      <c r="C49" s="113" t="s">
        <v>390</v>
      </c>
      <c r="D49" s="384"/>
      <c r="E49" s="384"/>
      <c r="F49" s="384"/>
      <c r="G49" s="384"/>
      <c r="H49" s="384"/>
      <c r="I49" s="384"/>
      <c r="J49" s="384"/>
      <c r="K49" s="384"/>
      <c r="L49" s="384"/>
      <c r="M49" s="384"/>
      <c r="N49" s="384"/>
      <c r="O49" s="384"/>
      <c r="P49" s="384"/>
      <c r="Q49" s="384"/>
      <c r="R49" s="384"/>
      <c r="S49" s="384"/>
      <c r="T49" s="384"/>
      <c r="U49" s="384"/>
      <c r="V49" s="384"/>
      <c r="W49" s="384"/>
      <c r="X49" s="384"/>
      <c r="Y49" s="384"/>
      <c r="Z49" s="384"/>
      <c r="AA49" s="384"/>
      <c r="AB49" s="384"/>
      <c r="AC49" s="384"/>
      <c r="AD49" s="386"/>
      <c r="AE49" s="267"/>
      <c r="AF49" s="161" t="str">
        <f t="shared" si="64"/>
        <v xml:space="preserve"> </v>
      </c>
      <c r="AG49" s="161" t="str">
        <f t="shared" si="65"/>
        <v xml:space="preserve"> </v>
      </c>
      <c r="AH49" s="161" t="str">
        <f t="shared" si="66"/>
        <v xml:space="preserve"> </v>
      </c>
      <c r="AI49" s="161" t="str">
        <f t="shared" si="67"/>
        <v xml:space="preserve"> </v>
      </c>
      <c r="AJ49" s="161" t="str">
        <f t="shared" si="68"/>
        <v xml:space="preserve"> </v>
      </c>
      <c r="AK49" s="161" t="str">
        <f t="shared" si="69"/>
        <v xml:space="preserve"> </v>
      </c>
      <c r="AL49" s="161" t="str">
        <f t="shared" si="70"/>
        <v xml:space="preserve"> </v>
      </c>
      <c r="AM49" s="161" t="str">
        <f t="shared" si="71"/>
        <v xml:space="preserve"> </v>
      </c>
      <c r="AN49" s="161" t="str">
        <f t="shared" si="72"/>
        <v xml:space="preserve"> </v>
      </c>
      <c r="AO49" s="161" t="str">
        <f t="shared" si="73"/>
        <v xml:space="preserve"> </v>
      </c>
      <c r="AP49" s="161" t="str">
        <f t="shared" si="74"/>
        <v xml:space="preserve"> </v>
      </c>
      <c r="AQ49" s="161" t="str">
        <f t="shared" si="75"/>
        <v xml:space="preserve"> </v>
      </c>
      <c r="AR49" s="161" t="str">
        <f t="shared" si="76"/>
        <v xml:space="preserve"> </v>
      </c>
      <c r="AS49" s="161" t="str">
        <f t="shared" si="77"/>
        <v xml:space="preserve"> </v>
      </c>
      <c r="AT49" s="161" t="str">
        <f t="shared" si="78"/>
        <v xml:space="preserve"> </v>
      </c>
      <c r="AU49" s="161" t="str">
        <f t="shared" si="79"/>
        <v xml:space="preserve"> </v>
      </c>
      <c r="AV49" s="161" t="str">
        <f t="shared" si="80"/>
        <v xml:space="preserve"> </v>
      </c>
      <c r="AW49" s="161" t="str">
        <f t="shared" si="81"/>
        <v xml:space="preserve"> </v>
      </c>
      <c r="AX49" s="161" t="str">
        <f t="shared" si="82"/>
        <v xml:space="preserve"> </v>
      </c>
      <c r="AY49" s="161" t="str">
        <f t="shared" si="83"/>
        <v xml:space="preserve"> </v>
      </c>
      <c r="AZ49" s="161" t="str">
        <f t="shared" si="84"/>
        <v xml:space="preserve"> </v>
      </c>
      <c r="BA49" s="161" t="str">
        <f t="shared" si="85"/>
        <v xml:space="preserve"> </v>
      </c>
      <c r="BB49" s="161" t="str">
        <f t="shared" si="86"/>
        <v xml:space="preserve"> </v>
      </c>
      <c r="BC49" s="161" t="str">
        <f t="shared" si="87"/>
        <v xml:space="preserve"> </v>
      </c>
      <c r="BD49" s="161" t="str">
        <f t="shared" si="88"/>
        <v xml:space="preserve"> </v>
      </c>
      <c r="BE49" s="161" t="str">
        <f t="shared" si="89"/>
        <v xml:space="preserve"> </v>
      </c>
      <c r="BF49" s="161" t="str">
        <f t="shared" si="90"/>
        <v xml:space="preserve"> </v>
      </c>
      <c r="BG49" s="161" t="str">
        <f t="shared" si="91"/>
        <v xml:space="preserve"> </v>
      </c>
      <c r="BH49" s="161" t="str">
        <f t="shared" si="92"/>
        <v xml:space="preserve"> </v>
      </c>
      <c r="BI49" s="161" t="str">
        <f t="shared" si="93"/>
        <v xml:space="preserve"> </v>
      </c>
      <c r="BJ49" s="161" t="str">
        <f t="shared" si="94"/>
        <v xml:space="preserve"> </v>
      </c>
      <c r="BK49" s="161" t="str">
        <f t="shared" si="95"/>
        <v xml:space="preserve"> </v>
      </c>
      <c r="BL49" s="161" t="str">
        <f t="shared" si="96"/>
        <v xml:space="preserve"> </v>
      </c>
      <c r="BM49" s="161" t="str">
        <f t="shared" si="97"/>
        <v xml:space="preserve"> </v>
      </c>
      <c r="BN49" s="161" t="str">
        <f t="shared" si="98"/>
        <v xml:space="preserve"> </v>
      </c>
      <c r="BO49" s="161" t="str">
        <f t="shared" si="99"/>
        <v xml:space="preserve"> </v>
      </c>
      <c r="BP49" s="161" t="str">
        <f t="shared" si="100"/>
        <v xml:space="preserve"> </v>
      </c>
      <c r="BQ49" s="161" t="str">
        <f t="shared" si="101"/>
        <v xml:space="preserve"> </v>
      </c>
      <c r="BR49" s="161" t="str">
        <f t="shared" si="102"/>
        <v xml:space="preserve"> </v>
      </c>
      <c r="BS49" s="161" t="str">
        <f t="shared" si="103"/>
        <v xml:space="preserve"> </v>
      </c>
      <c r="BT49" s="161" t="str">
        <f t="shared" si="104"/>
        <v xml:space="preserve"> </v>
      </c>
      <c r="BU49" s="161" t="str">
        <f t="shared" si="105"/>
        <v xml:space="preserve"> </v>
      </c>
      <c r="BV49" s="161" t="str">
        <f t="shared" si="106"/>
        <v xml:space="preserve"> </v>
      </c>
      <c r="BW49" s="161" t="str">
        <f t="shared" si="107"/>
        <v xml:space="preserve"> </v>
      </c>
      <c r="BX49" s="161" t="str">
        <f t="shared" si="108"/>
        <v xml:space="preserve"> </v>
      </c>
      <c r="BY49" s="161" t="str">
        <f t="shared" si="109"/>
        <v xml:space="preserve"> </v>
      </c>
      <c r="BZ49" s="161" t="str">
        <f t="shared" si="110"/>
        <v xml:space="preserve"> </v>
      </c>
      <c r="CA49" s="161" t="str">
        <f t="shared" si="111"/>
        <v xml:space="preserve"> </v>
      </c>
      <c r="CB49" s="161" t="str">
        <f t="shared" si="112"/>
        <v xml:space="preserve"> </v>
      </c>
      <c r="CC49" s="161" t="str">
        <f t="shared" si="113"/>
        <v xml:space="preserve"> </v>
      </c>
      <c r="CD49" s="161" t="str">
        <f t="shared" si="114"/>
        <v xml:space="preserve"> </v>
      </c>
      <c r="CE49" s="161" t="str">
        <f t="shared" si="115"/>
        <v xml:space="preserve"> </v>
      </c>
      <c r="CF49" s="161" t="str">
        <f t="shared" si="116"/>
        <v xml:space="preserve"> </v>
      </c>
      <c r="CG49" s="161" t="str">
        <f t="shared" si="117"/>
        <v xml:space="preserve"> </v>
      </c>
      <c r="CH49" s="161" t="str">
        <f t="shared" si="118"/>
        <v xml:space="preserve"> </v>
      </c>
      <c r="CI49" s="161" t="str">
        <f t="shared" si="119"/>
        <v xml:space="preserve"> </v>
      </c>
      <c r="CJ49" s="161" t="str">
        <f t="shared" si="120"/>
        <v xml:space="preserve"> </v>
      </c>
      <c r="CK49" s="161" t="str">
        <f t="shared" si="121"/>
        <v xml:space="preserve"> </v>
      </c>
      <c r="CL49" s="161" t="str">
        <f t="shared" si="122"/>
        <v xml:space="preserve"> </v>
      </c>
      <c r="CM49" s="161" t="str">
        <f t="shared" si="123"/>
        <v xml:space="preserve"> </v>
      </c>
    </row>
    <row r="50" spans="1:91" s="120" customFormat="1" ht="15" customHeight="1" x14ac:dyDescent="0.25">
      <c r="A50" s="590"/>
      <c r="B50" s="113">
        <v>4</v>
      </c>
      <c r="C50" s="113" t="s">
        <v>391</v>
      </c>
      <c r="D50" s="384"/>
      <c r="E50" s="384"/>
      <c r="F50" s="384"/>
      <c r="G50" s="384"/>
      <c r="H50" s="384"/>
      <c r="I50" s="384"/>
      <c r="J50" s="384"/>
      <c r="K50" s="384"/>
      <c r="L50" s="384"/>
      <c r="M50" s="384"/>
      <c r="N50" s="384"/>
      <c r="O50" s="384"/>
      <c r="P50" s="384"/>
      <c r="Q50" s="384"/>
      <c r="R50" s="384"/>
      <c r="S50" s="384"/>
      <c r="T50" s="384"/>
      <c r="U50" s="384"/>
      <c r="V50" s="384"/>
      <c r="W50" s="384"/>
      <c r="X50" s="384"/>
      <c r="Y50" s="384"/>
      <c r="Z50" s="384"/>
      <c r="AA50" s="384"/>
      <c r="AB50" s="384"/>
      <c r="AC50" s="384"/>
      <c r="AD50" s="386"/>
      <c r="AE50" s="267"/>
      <c r="AF50" s="161" t="str">
        <f t="shared" si="64"/>
        <v xml:space="preserve"> </v>
      </c>
      <c r="AG50" s="161" t="str">
        <f t="shared" si="65"/>
        <v xml:space="preserve"> </v>
      </c>
      <c r="AH50" s="161" t="str">
        <f t="shared" si="66"/>
        <v xml:space="preserve"> </v>
      </c>
      <c r="AI50" s="161" t="str">
        <f t="shared" si="67"/>
        <v xml:space="preserve"> </v>
      </c>
      <c r="AJ50" s="161" t="str">
        <f t="shared" si="68"/>
        <v xml:space="preserve"> </v>
      </c>
      <c r="AK50" s="161" t="str">
        <f t="shared" si="69"/>
        <v xml:space="preserve"> </v>
      </c>
      <c r="AL50" s="161" t="str">
        <f t="shared" si="70"/>
        <v xml:space="preserve"> </v>
      </c>
      <c r="AM50" s="161" t="str">
        <f t="shared" si="71"/>
        <v xml:space="preserve"> </v>
      </c>
      <c r="AN50" s="161" t="str">
        <f t="shared" si="72"/>
        <v xml:space="preserve"> </v>
      </c>
      <c r="AO50" s="161" t="str">
        <f t="shared" si="73"/>
        <v xml:space="preserve"> </v>
      </c>
      <c r="AP50" s="161" t="str">
        <f t="shared" si="74"/>
        <v xml:space="preserve"> </v>
      </c>
      <c r="AQ50" s="161" t="str">
        <f t="shared" si="75"/>
        <v xml:space="preserve"> </v>
      </c>
      <c r="AR50" s="161" t="str">
        <f t="shared" si="76"/>
        <v xml:space="preserve"> </v>
      </c>
      <c r="AS50" s="161" t="str">
        <f t="shared" si="77"/>
        <v xml:space="preserve"> </v>
      </c>
      <c r="AT50" s="161" t="str">
        <f t="shared" si="78"/>
        <v xml:space="preserve"> </v>
      </c>
      <c r="AU50" s="161" t="str">
        <f t="shared" si="79"/>
        <v xml:space="preserve"> </v>
      </c>
      <c r="AV50" s="161" t="str">
        <f t="shared" si="80"/>
        <v xml:space="preserve"> </v>
      </c>
      <c r="AW50" s="161" t="str">
        <f t="shared" si="81"/>
        <v xml:space="preserve"> </v>
      </c>
      <c r="AX50" s="161" t="str">
        <f t="shared" si="82"/>
        <v xml:space="preserve"> </v>
      </c>
      <c r="AY50" s="161" t="str">
        <f t="shared" si="83"/>
        <v xml:space="preserve"> </v>
      </c>
      <c r="AZ50" s="161" t="str">
        <f t="shared" si="84"/>
        <v xml:space="preserve"> </v>
      </c>
      <c r="BA50" s="161" t="str">
        <f t="shared" si="85"/>
        <v xml:space="preserve"> </v>
      </c>
      <c r="BB50" s="161" t="str">
        <f t="shared" si="86"/>
        <v xml:space="preserve"> </v>
      </c>
      <c r="BC50" s="161" t="str">
        <f t="shared" si="87"/>
        <v xml:space="preserve"> </v>
      </c>
      <c r="BD50" s="161" t="str">
        <f t="shared" si="88"/>
        <v xml:space="preserve"> </v>
      </c>
      <c r="BE50" s="161" t="str">
        <f t="shared" si="89"/>
        <v xml:space="preserve"> </v>
      </c>
      <c r="BF50" s="161" t="str">
        <f t="shared" si="90"/>
        <v xml:space="preserve"> </v>
      </c>
      <c r="BG50" s="161" t="str">
        <f t="shared" si="91"/>
        <v xml:space="preserve"> </v>
      </c>
      <c r="BH50" s="161" t="str">
        <f t="shared" si="92"/>
        <v xml:space="preserve"> </v>
      </c>
      <c r="BI50" s="161" t="str">
        <f t="shared" si="93"/>
        <v xml:space="preserve"> </v>
      </c>
      <c r="BJ50" s="161" t="str">
        <f t="shared" si="94"/>
        <v xml:space="preserve"> </v>
      </c>
      <c r="BK50" s="161" t="str">
        <f t="shared" si="95"/>
        <v xml:space="preserve"> </v>
      </c>
      <c r="BL50" s="161" t="str">
        <f t="shared" si="96"/>
        <v xml:space="preserve"> </v>
      </c>
      <c r="BM50" s="161" t="str">
        <f t="shared" si="97"/>
        <v xml:space="preserve"> </v>
      </c>
      <c r="BN50" s="161" t="str">
        <f t="shared" si="98"/>
        <v xml:space="preserve"> </v>
      </c>
      <c r="BO50" s="161" t="str">
        <f t="shared" si="99"/>
        <v xml:space="preserve"> </v>
      </c>
      <c r="BP50" s="161" t="str">
        <f t="shared" si="100"/>
        <v xml:space="preserve"> </v>
      </c>
      <c r="BQ50" s="161" t="str">
        <f t="shared" si="101"/>
        <v xml:space="preserve"> </v>
      </c>
      <c r="BR50" s="161" t="str">
        <f t="shared" si="102"/>
        <v xml:space="preserve"> </v>
      </c>
      <c r="BS50" s="161" t="str">
        <f t="shared" si="103"/>
        <v xml:space="preserve"> </v>
      </c>
      <c r="BT50" s="161" t="str">
        <f t="shared" si="104"/>
        <v xml:space="preserve"> </v>
      </c>
      <c r="BU50" s="161" t="str">
        <f t="shared" si="105"/>
        <v xml:space="preserve"> </v>
      </c>
      <c r="BV50" s="161" t="str">
        <f t="shared" si="106"/>
        <v xml:space="preserve"> </v>
      </c>
      <c r="BW50" s="161" t="str">
        <f t="shared" si="107"/>
        <v xml:space="preserve"> </v>
      </c>
      <c r="BX50" s="161" t="str">
        <f t="shared" si="108"/>
        <v xml:space="preserve"> </v>
      </c>
      <c r="BY50" s="161" t="str">
        <f t="shared" si="109"/>
        <v xml:space="preserve"> </v>
      </c>
      <c r="BZ50" s="161" t="str">
        <f t="shared" si="110"/>
        <v xml:space="preserve"> </v>
      </c>
      <c r="CA50" s="161" t="str">
        <f t="shared" si="111"/>
        <v xml:space="preserve"> </v>
      </c>
      <c r="CB50" s="161" t="str">
        <f t="shared" si="112"/>
        <v xml:space="preserve"> </v>
      </c>
      <c r="CC50" s="161" t="str">
        <f t="shared" si="113"/>
        <v xml:space="preserve"> </v>
      </c>
      <c r="CD50" s="161" t="str">
        <f t="shared" si="114"/>
        <v xml:space="preserve"> </v>
      </c>
      <c r="CE50" s="161" t="str">
        <f t="shared" si="115"/>
        <v xml:space="preserve"> </v>
      </c>
      <c r="CF50" s="161" t="str">
        <f t="shared" si="116"/>
        <v xml:space="preserve"> </v>
      </c>
      <c r="CG50" s="161" t="str">
        <f t="shared" si="117"/>
        <v xml:space="preserve"> </v>
      </c>
      <c r="CH50" s="161" t="str">
        <f t="shared" si="118"/>
        <v xml:space="preserve"> </v>
      </c>
      <c r="CI50" s="161" t="str">
        <f t="shared" si="119"/>
        <v xml:space="preserve"> </v>
      </c>
      <c r="CJ50" s="161" t="str">
        <f t="shared" si="120"/>
        <v xml:space="preserve"> </v>
      </c>
      <c r="CK50" s="161" t="str">
        <f t="shared" si="121"/>
        <v xml:space="preserve"> </v>
      </c>
      <c r="CL50" s="161" t="str">
        <f t="shared" si="122"/>
        <v xml:space="preserve"> </v>
      </c>
      <c r="CM50" s="161" t="str">
        <f t="shared" si="123"/>
        <v xml:space="preserve"> </v>
      </c>
    </row>
    <row r="51" spans="1:91" s="122" customFormat="1" ht="15" customHeight="1" x14ac:dyDescent="0.25">
      <c r="A51" s="589">
        <v>5</v>
      </c>
      <c r="B51" s="121">
        <v>1</v>
      </c>
      <c r="C51" s="121" t="s">
        <v>388</v>
      </c>
      <c r="D51" s="388"/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  <c r="Q51" s="388"/>
      <c r="R51" s="388"/>
      <c r="S51" s="388"/>
      <c r="T51" s="388"/>
      <c r="U51" s="388"/>
      <c r="V51" s="388"/>
      <c r="W51" s="388" t="s">
        <v>104</v>
      </c>
      <c r="X51" s="388"/>
      <c r="Y51" s="388"/>
      <c r="Z51" s="388" t="s">
        <v>103</v>
      </c>
      <c r="AA51" s="388" t="s">
        <v>105</v>
      </c>
      <c r="AB51" s="388"/>
      <c r="AC51" s="388"/>
      <c r="AD51" s="389"/>
      <c r="AE51" s="268"/>
      <c r="AF51" s="162" t="str">
        <f t="shared" si="64"/>
        <v xml:space="preserve"> </v>
      </c>
      <c r="AG51" s="162" t="str">
        <f t="shared" si="65"/>
        <v xml:space="preserve"> </v>
      </c>
      <c r="AH51" s="162" t="str">
        <f t="shared" si="66"/>
        <v xml:space="preserve"> </v>
      </c>
      <c r="AI51" s="162" t="str">
        <f t="shared" si="67"/>
        <v xml:space="preserve"> </v>
      </c>
      <c r="AJ51" s="162" t="str">
        <f t="shared" si="68"/>
        <v xml:space="preserve"> </v>
      </c>
      <c r="AK51" s="162" t="str">
        <f t="shared" si="69"/>
        <v xml:space="preserve"> </v>
      </c>
      <c r="AL51" s="162" t="str">
        <f t="shared" si="70"/>
        <v xml:space="preserve"> </v>
      </c>
      <c r="AM51" s="162" t="str">
        <f t="shared" si="71"/>
        <v xml:space="preserve"> </v>
      </c>
      <c r="AN51" s="162" t="str">
        <f t="shared" si="72"/>
        <v xml:space="preserve"> </v>
      </c>
      <c r="AO51" s="162" t="str">
        <f t="shared" si="73"/>
        <v xml:space="preserve"> </v>
      </c>
      <c r="AP51" s="162" t="str">
        <f t="shared" si="74"/>
        <v xml:space="preserve"> </v>
      </c>
      <c r="AQ51" s="162" t="str">
        <f t="shared" si="75"/>
        <v xml:space="preserve"> </v>
      </c>
      <c r="AR51" s="162" t="str">
        <f t="shared" si="76"/>
        <v xml:space="preserve"> </v>
      </c>
      <c r="AS51" s="162" t="str">
        <f t="shared" si="77"/>
        <v xml:space="preserve"> </v>
      </c>
      <c r="AT51" s="162" t="str">
        <f t="shared" si="78"/>
        <v xml:space="preserve"> </v>
      </c>
      <c r="AU51" s="162" t="str">
        <f t="shared" si="79"/>
        <v xml:space="preserve"> </v>
      </c>
      <c r="AV51" s="162" t="str">
        <f t="shared" si="80"/>
        <v xml:space="preserve"> </v>
      </c>
      <c r="AW51" s="162" t="str">
        <f t="shared" si="81"/>
        <v xml:space="preserve"> </v>
      </c>
      <c r="AX51" s="162" t="str">
        <f t="shared" si="82"/>
        <v xml:space="preserve"> </v>
      </c>
      <c r="AY51" s="162" t="str">
        <f t="shared" si="83"/>
        <v xml:space="preserve"> </v>
      </c>
      <c r="AZ51" s="162" t="str">
        <f t="shared" si="84"/>
        <v xml:space="preserve"> </v>
      </c>
      <c r="BA51" s="162" t="str">
        <f t="shared" si="85"/>
        <v xml:space="preserve"> </v>
      </c>
      <c r="BB51" s="162" t="str">
        <f t="shared" si="86"/>
        <v xml:space="preserve"> </v>
      </c>
      <c r="BC51" s="162" t="str">
        <f t="shared" si="87"/>
        <v xml:space="preserve"> </v>
      </c>
      <c r="BD51" s="162" t="str">
        <f t="shared" si="88"/>
        <v xml:space="preserve"> </v>
      </c>
      <c r="BE51" s="162" t="str">
        <f t="shared" si="89"/>
        <v xml:space="preserve"> </v>
      </c>
      <c r="BF51" s="162" t="str">
        <f t="shared" si="90"/>
        <v xml:space="preserve"> </v>
      </c>
      <c r="BG51" s="162" t="str">
        <f t="shared" si="91"/>
        <v xml:space="preserve"> </v>
      </c>
      <c r="BH51" s="162" t="str">
        <f t="shared" si="92"/>
        <v xml:space="preserve"> </v>
      </c>
      <c r="BI51" s="162" t="str">
        <f t="shared" si="93"/>
        <v xml:space="preserve"> </v>
      </c>
      <c r="BJ51" s="162" t="str">
        <f t="shared" si="94"/>
        <v xml:space="preserve"> </v>
      </c>
      <c r="BK51" s="162" t="str">
        <f t="shared" si="95"/>
        <v xml:space="preserve"> </v>
      </c>
      <c r="BL51" s="162" t="str">
        <f t="shared" si="96"/>
        <v xml:space="preserve"> </v>
      </c>
      <c r="BM51" s="162" t="str">
        <f t="shared" si="97"/>
        <v xml:space="preserve"> </v>
      </c>
      <c r="BN51" s="162" t="str">
        <f t="shared" si="98"/>
        <v xml:space="preserve"> </v>
      </c>
      <c r="BO51" s="162" t="str">
        <f t="shared" si="99"/>
        <v xml:space="preserve"> </v>
      </c>
      <c r="BP51" s="162" t="str">
        <f t="shared" si="100"/>
        <v xml:space="preserve"> </v>
      </c>
      <c r="BQ51" s="162" t="str">
        <f t="shared" si="101"/>
        <v xml:space="preserve"> </v>
      </c>
      <c r="BR51" s="162" t="str">
        <f t="shared" si="102"/>
        <v xml:space="preserve"> </v>
      </c>
      <c r="BS51" s="162" t="str">
        <f t="shared" si="103"/>
        <v xml:space="preserve"> </v>
      </c>
      <c r="BT51" s="162" t="str">
        <f t="shared" si="104"/>
        <v xml:space="preserve"> </v>
      </c>
      <c r="BU51" s="162" t="str">
        <f t="shared" si="105"/>
        <v xml:space="preserve"> </v>
      </c>
      <c r="BV51" s="162" t="str">
        <f t="shared" si="106"/>
        <v xml:space="preserve"> </v>
      </c>
      <c r="BW51" s="162" t="str">
        <f t="shared" si="107"/>
        <v xml:space="preserve"> </v>
      </c>
      <c r="BX51" s="162" t="str">
        <f t="shared" si="108"/>
        <v xml:space="preserve"> </v>
      </c>
      <c r="BY51" s="162" t="str">
        <f t="shared" si="109"/>
        <v xml:space="preserve"> </v>
      </c>
      <c r="BZ51" s="162" t="str">
        <f t="shared" si="110"/>
        <v xml:space="preserve"> </v>
      </c>
      <c r="CA51" s="162" t="str">
        <f t="shared" si="111"/>
        <v xml:space="preserve"> </v>
      </c>
      <c r="CB51" s="162" t="str">
        <f t="shared" si="112"/>
        <v xml:space="preserve"> </v>
      </c>
      <c r="CC51" s="162" t="str">
        <f t="shared" si="113"/>
        <v xml:space="preserve"> </v>
      </c>
      <c r="CD51" s="162" t="str">
        <f t="shared" si="114"/>
        <v xml:space="preserve"> </v>
      </c>
      <c r="CE51" s="162" t="str">
        <f t="shared" si="115"/>
        <v xml:space="preserve"> </v>
      </c>
      <c r="CF51" s="162" t="str">
        <f t="shared" si="116"/>
        <v xml:space="preserve"> </v>
      </c>
      <c r="CG51" s="162" t="str">
        <f t="shared" si="117"/>
        <v xml:space="preserve"> </v>
      </c>
      <c r="CH51" s="162" t="str">
        <f t="shared" si="118"/>
        <v xml:space="preserve"> </v>
      </c>
      <c r="CI51" s="162">
        <f t="shared" si="119"/>
        <v>1</v>
      </c>
      <c r="CJ51" s="162">
        <f t="shared" si="120"/>
        <v>1</v>
      </c>
      <c r="CK51" s="162">
        <f t="shared" si="121"/>
        <v>1</v>
      </c>
      <c r="CL51" s="162" t="str">
        <f t="shared" si="122"/>
        <v xml:space="preserve"> </v>
      </c>
      <c r="CM51" s="162" t="str">
        <f t="shared" si="123"/>
        <v xml:space="preserve"> </v>
      </c>
    </row>
    <row r="52" spans="1:91" s="122" customFormat="1" ht="15" customHeight="1" x14ac:dyDescent="0.25">
      <c r="A52" s="589"/>
      <c r="B52" s="123">
        <v>2</v>
      </c>
      <c r="C52" s="123" t="s">
        <v>389</v>
      </c>
      <c r="D52" s="390"/>
      <c r="E52" s="390"/>
      <c r="F52" s="390"/>
      <c r="G52" s="390"/>
      <c r="H52" s="390"/>
      <c r="I52" s="390"/>
      <c r="J52" s="390"/>
      <c r="K52" s="390"/>
      <c r="L52" s="390"/>
      <c r="M52" s="390"/>
      <c r="N52" s="390"/>
      <c r="O52" s="390"/>
      <c r="P52" s="390"/>
      <c r="Q52" s="390"/>
      <c r="R52" s="390"/>
      <c r="S52" s="390"/>
      <c r="T52" s="390"/>
      <c r="U52" s="390"/>
      <c r="V52" s="390" t="s">
        <v>104</v>
      </c>
      <c r="W52" s="390"/>
      <c r="X52" s="390"/>
      <c r="Y52" s="390"/>
      <c r="Z52" s="390" t="s">
        <v>105</v>
      </c>
      <c r="AA52" s="390" t="s">
        <v>103</v>
      </c>
      <c r="AB52" s="390"/>
      <c r="AC52" s="390"/>
      <c r="AD52" s="391"/>
      <c r="AE52" s="268"/>
      <c r="AF52" s="162" t="str">
        <f t="shared" si="64"/>
        <v xml:space="preserve"> </v>
      </c>
      <c r="AG52" s="162" t="str">
        <f t="shared" si="65"/>
        <v xml:space="preserve"> </v>
      </c>
      <c r="AH52" s="162" t="str">
        <f t="shared" si="66"/>
        <v xml:space="preserve"> </v>
      </c>
      <c r="AI52" s="162" t="str">
        <f t="shared" si="67"/>
        <v xml:space="preserve"> </v>
      </c>
      <c r="AJ52" s="162" t="str">
        <f t="shared" si="68"/>
        <v xml:space="preserve"> </v>
      </c>
      <c r="AK52" s="162" t="str">
        <f t="shared" si="69"/>
        <v xml:space="preserve"> </v>
      </c>
      <c r="AL52" s="162" t="str">
        <f t="shared" si="70"/>
        <v xml:space="preserve"> </v>
      </c>
      <c r="AM52" s="162" t="str">
        <f t="shared" si="71"/>
        <v xml:space="preserve"> </v>
      </c>
      <c r="AN52" s="162" t="str">
        <f t="shared" si="72"/>
        <v xml:space="preserve"> </v>
      </c>
      <c r="AO52" s="162" t="str">
        <f t="shared" si="73"/>
        <v xml:space="preserve"> </v>
      </c>
      <c r="AP52" s="162" t="str">
        <f t="shared" si="74"/>
        <v xml:space="preserve"> </v>
      </c>
      <c r="AQ52" s="162" t="str">
        <f t="shared" si="75"/>
        <v xml:space="preserve"> </v>
      </c>
      <c r="AR52" s="162" t="str">
        <f t="shared" si="76"/>
        <v xml:space="preserve"> </v>
      </c>
      <c r="AS52" s="162" t="str">
        <f t="shared" si="77"/>
        <v xml:space="preserve"> </v>
      </c>
      <c r="AT52" s="162" t="str">
        <f t="shared" si="78"/>
        <v xml:space="preserve"> </v>
      </c>
      <c r="AU52" s="162" t="str">
        <f t="shared" si="79"/>
        <v xml:space="preserve"> </v>
      </c>
      <c r="AV52" s="162" t="str">
        <f t="shared" si="80"/>
        <v xml:space="preserve"> </v>
      </c>
      <c r="AW52" s="162" t="str">
        <f t="shared" si="81"/>
        <v xml:space="preserve"> </v>
      </c>
      <c r="AX52" s="162" t="str">
        <f t="shared" si="82"/>
        <v xml:space="preserve"> </v>
      </c>
      <c r="AY52" s="162" t="str">
        <f t="shared" si="83"/>
        <v xml:space="preserve"> </v>
      </c>
      <c r="AZ52" s="162" t="str">
        <f t="shared" si="84"/>
        <v xml:space="preserve"> </v>
      </c>
      <c r="BA52" s="162" t="str">
        <f t="shared" si="85"/>
        <v xml:space="preserve"> </v>
      </c>
      <c r="BB52" s="162" t="str">
        <f t="shared" si="86"/>
        <v xml:space="preserve"> </v>
      </c>
      <c r="BC52" s="162" t="str">
        <f t="shared" si="87"/>
        <v xml:space="preserve"> </v>
      </c>
      <c r="BD52" s="162" t="str">
        <f t="shared" si="88"/>
        <v xml:space="preserve"> </v>
      </c>
      <c r="BE52" s="162" t="str">
        <f t="shared" si="89"/>
        <v xml:space="preserve"> </v>
      </c>
      <c r="BF52" s="162" t="str">
        <f t="shared" si="90"/>
        <v xml:space="preserve"> </v>
      </c>
      <c r="BG52" s="162" t="str">
        <f t="shared" si="91"/>
        <v xml:space="preserve"> </v>
      </c>
      <c r="BH52" s="162" t="str">
        <f t="shared" si="92"/>
        <v xml:space="preserve"> </v>
      </c>
      <c r="BI52" s="162" t="str">
        <f t="shared" si="93"/>
        <v xml:space="preserve"> </v>
      </c>
      <c r="BJ52" s="162" t="str">
        <f t="shared" si="94"/>
        <v xml:space="preserve"> </v>
      </c>
      <c r="BK52" s="162" t="str">
        <f t="shared" si="95"/>
        <v xml:space="preserve"> </v>
      </c>
      <c r="BL52" s="162" t="str">
        <f t="shared" si="96"/>
        <v xml:space="preserve"> </v>
      </c>
      <c r="BM52" s="162" t="str">
        <f t="shared" si="97"/>
        <v xml:space="preserve"> </v>
      </c>
      <c r="BN52" s="162" t="str">
        <f t="shared" si="98"/>
        <v xml:space="preserve"> </v>
      </c>
      <c r="BO52" s="162" t="str">
        <f t="shared" si="99"/>
        <v xml:space="preserve"> </v>
      </c>
      <c r="BP52" s="162" t="str">
        <f t="shared" si="100"/>
        <v xml:space="preserve"> </v>
      </c>
      <c r="BQ52" s="162" t="str">
        <f t="shared" si="101"/>
        <v xml:space="preserve"> </v>
      </c>
      <c r="BR52" s="162" t="str">
        <f t="shared" si="102"/>
        <v xml:space="preserve"> </v>
      </c>
      <c r="BS52" s="162" t="str">
        <f t="shared" si="103"/>
        <v xml:space="preserve"> </v>
      </c>
      <c r="BT52" s="162" t="str">
        <f t="shared" si="104"/>
        <v xml:space="preserve"> </v>
      </c>
      <c r="BU52" s="162" t="str">
        <f t="shared" si="105"/>
        <v xml:space="preserve"> </v>
      </c>
      <c r="BV52" s="162" t="str">
        <f t="shared" si="106"/>
        <v xml:space="preserve"> </v>
      </c>
      <c r="BW52" s="162" t="str">
        <f t="shared" si="107"/>
        <v xml:space="preserve"> </v>
      </c>
      <c r="BX52" s="162" t="str">
        <f t="shared" si="108"/>
        <v xml:space="preserve"> </v>
      </c>
      <c r="BY52" s="162" t="str">
        <f t="shared" si="109"/>
        <v xml:space="preserve"> </v>
      </c>
      <c r="BZ52" s="162" t="str">
        <f t="shared" si="110"/>
        <v xml:space="preserve"> </v>
      </c>
      <c r="CA52" s="162" t="str">
        <f t="shared" si="111"/>
        <v xml:space="preserve"> </v>
      </c>
      <c r="CB52" s="162" t="str">
        <f t="shared" si="112"/>
        <v xml:space="preserve"> </v>
      </c>
      <c r="CC52" s="162" t="str">
        <f t="shared" si="113"/>
        <v xml:space="preserve"> </v>
      </c>
      <c r="CD52" s="162" t="str">
        <f t="shared" si="114"/>
        <v xml:space="preserve"> </v>
      </c>
      <c r="CE52" s="162" t="str">
        <f t="shared" si="115"/>
        <v xml:space="preserve"> </v>
      </c>
      <c r="CF52" s="162" t="str">
        <f t="shared" si="116"/>
        <v xml:space="preserve"> </v>
      </c>
      <c r="CG52" s="162" t="str">
        <f t="shared" si="117"/>
        <v xml:space="preserve"> </v>
      </c>
      <c r="CH52" s="162" t="str">
        <f t="shared" si="118"/>
        <v xml:space="preserve"> </v>
      </c>
      <c r="CI52" s="162">
        <f t="shared" si="119"/>
        <v>1</v>
      </c>
      <c r="CJ52" s="162">
        <f t="shared" si="120"/>
        <v>1</v>
      </c>
      <c r="CK52" s="162">
        <f t="shared" si="121"/>
        <v>1</v>
      </c>
      <c r="CL52" s="162" t="str">
        <f t="shared" si="122"/>
        <v xml:space="preserve"> </v>
      </c>
      <c r="CM52" s="162" t="str">
        <f t="shared" si="123"/>
        <v xml:space="preserve"> </v>
      </c>
    </row>
    <row r="53" spans="1:91" s="122" customFormat="1" ht="15" customHeight="1" x14ac:dyDescent="0.25">
      <c r="A53" s="589"/>
      <c r="B53" s="123">
        <v>3</v>
      </c>
      <c r="C53" s="123" t="s">
        <v>390</v>
      </c>
      <c r="D53" s="390"/>
      <c r="E53" s="390"/>
      <c r="F53" s="390"/>
      <c r="G53" s="390"/>
      <c r="H53" s="390"/>
      <c r="I53" s="390"/>
      <c r="J53" s="390"/>
      <c r="K53" s="390"/>
      <c r="L53" s="390"/>
      <c r="M53" s="390"/>
      <c r="N53" s="390"/>
      <c r="O53" s="390"/>
      <c r="P53" s="390"/>
      <c r="Q53" s="390"/>
      <c r="R53" s="390"/>
      <c r="S53" s="390"/>
      <c r="T53" s="390"/>
      <c r="U53" s="390"/>
      <c r="V53" s="390"/>
      <c r="W53" s="390"/>
      <c r="X53" s="390"/>
      <c r="Y53" s="390" t="s">
        <v>104</v>
      </c>
      <c r="Z53" s="390"/>
      <c r="AA53" s="390"/>
      <c r="AB53" s="390"/>
      <c r="AC53" s="390" t="s">
        <v>105</v>
      </c>
      <c r="AD53" s="391"/>
      <c r="AE53" s="268"/>
      <c r="AF53" s="162" t="str">
        <f t="shared" si="64"/>
        <v xml:space="preserve"> </v>
      </c>
      <c r="AG53" s="162" t="str">
        <f t="shared" si="65"/>
        <v xml:space="preserve"> </v>
      </c>
      <c r="AH53" s="162" t="str">
        <f t="shared" si="66"/>
        <v xml:space="preserve"> </v>
      </c>
      <c r="AI53" s="162" t="str">
        <f t="shared" si="67"/>
        <v xml:space="preserve"> </v>
      </c>
      <c r="AJ53" s="162" t="str">
        <f t="shared" si="68"/>
        <v xml:space="preserve"> </v>
      </c>
      <c r="AK53" s="162" t="str">
        <f t="shared" si="69"/>
        <v xml:space="preserve"> </v>
      </c>
      <c r="AL53" s="162" t="str">
        <f t="shared" si="70"/>
        <v xml:space="preserve"> </v>
      </c>
      <c r="AM53" s="162" t="str">
        <f t="shared" si="71"/>
        <v xml:space="preserve"> </v>
      </c>
      <c r="AN53" s="162" t="str">
        <f t="shared" si="72"/>
        <v xml:space="preserve"> </v>
      </c>
      <c r="AO53" s="162" t="str">
        <f t="shared" si="73"/>
        <v xml:space="preserve"> </v>
      </c>
      <c r="AP53" s="162" t="str">
        <f t="shared" si="74"/>
        <v xml:space="preserve"> </v>
      </c>
      <c r="AQ53" s="162" t="str">
        <f t="shared" si="75"/>
        <v xml:space="preserve"> </v>
      </c>
      <c r="AR53" s="162" t="str">
        <f t="shared" si="76"/>
        <v xml:space="preserve"> </v>
      </c>
      <c r="AS53" s="162" t="str">
        <f t="shared" si="77"/>
        <v xml:space="preserve"> </v>
      </c>
      <c r="AT53" s="162" t="str">
        <f t="shared" si="78"/>
        <v xml:space="preserve"> </v>
      </c>
      <c r="AU53" s="162" t="str">
        <f t="shared" si="79"/>
        <v xml:space="preserve"> </v>
      </c>
      <c r="AV53" s="162" t="str">
        <f t="shared" si="80"/>
        <v xml:space="preserve"> </v>
      </c>
      <c r="AW53" s="162" t="str">
        <f t="shared" si="81"/>
        <v xml:space="preserve"> </v>
      </c>
      <c r="AX53" s="162" t="str">
        <f t="shared" si="82"/>
        <v xml:space="preserve"> </v>
      </c>
      <c r="AY53" s="162" t="str">
        <f t="shared" si="83"/>
        <v xml:space="preserve"> </v>
      </c>
      <c r="AZ53" s="162" t="str">
        <f t="shared" si="84"/>
        <v xml:space="preserve"> </v>
      </c>
      <c r="BA53" s="162" t="str">
        <f t="shared" si="85"/>
        <v xml:space="preserve"> </v>
      </c>
      <c r="BB53" s="162" t="str">
        <f t="shared" si="86"/>
        <v xml:space="preserve"> </v>
      </c>
      <c r="BC53" s="162" t="str">
        <f t="shared" si="87"/>
        <v xml:space="preserve"> </v>
      </c>
      <c r="BD53" s="162" t="str">
        <f t="shared" si="88"/>
        <v xml:space="preserve"> </v>
      </c>
      <c r="BE53" s="162" t="str">
        <f t="shared" si="89"/>
        <v xml:space="preserve"> </v>
      </c>
      <c r="BF53" s="162" t="str">
        <f t="shared" si="90"/>
        <v xml:space="preserve"> </v>
      </c>
      <c r="BG53" s="162" t="str">
        <f t="shared" si="91"/>
        <v xml:space="preserve"> </v>
      </c>
      <c r="BH53" s="162" t="str">
        <f t="shared" si="92"/>
        <v xml:space="preserve"> </v>
      </c>
      <c r="BI53" s="162" t="str">
        <f t="shared" si="93"/>
        <v xml:space="preserve"> </v>
      </c>
      <c r="BJ53" s="162" t="str">
        <f t="shared" si="94"/>
        <v xml:space="preserve"> </v>
      </c>
      <c r="BK53" s="162" t="str">
        <f t="shared" si="95"/>
        <v xml:space="preserve"> </v>
      </c>
      <c r="BL53" s="162" t="str">
        <f t="shared" si="96"/>
        <v xml:space="preserve"> </v>
      </c>
      <c r="BM53" s="162" t="str">
        <f t="shared" si="97"/>
        <v xml:space="preserve"> </v>
      </c>
      <c r="BN53" s="162" t="str">
        <f t="shared" si="98"/>
        <v xml:space="preserve"> </v>
      </c>
      <c r="BO53" s="162" t="str">
        <f t="shared" si="99"/>
        <v xml:space="preserve"> </v>
      </c>
      <c r="BP53" s="162" t="str">
        <f t="shared" si="100"/>
        <v xml:space="preserve"> </v>
      </c>
      <c r="BQ53" s="162" t="str">
        <f t="shared" si="101"/>
        <v xml:space="preserve"> </v>
      </c>
      <c r="BR53" s="162" t="str">
        <f t="shared" si="102"/>
        <v xml:space="preserve"> </v>
      </c>
      <c r="BS53" s="162" t="str">
        <f t="shared" si="103"/>
        <v xml:space="preserve"> </v>
      </c>
      <c r="BT53" s="162" t="str">
        <f t="shared" si="104"/>
        <v xml:space="preserve"> </v>
      </c>
      <c r="BU53" s="162" t="str">
        <f t="shared" si="105"/>
        <v xml:space="preserve"> </v>
      </c>
      <c r="BV53" s="162" t="str">
        <f t="shared" si="106"/>
        <v xml:space="preserve"> </v>
      </c>
      <c r="BW53" s="162" t="str">
        <f t="shared" si="107"/>
        <v xml:space="preserve"> </v>
      </c>
      <c r="BX53" s="162" t="str">
        <f t="shared" si="108"/>
        <v xml:space="preserve"> </v>
      </c>
      <c r="BY53" s="162" t="str">
        <f t="shared" si="109"/>
        <v xml:space="preserve"> </v>
      </c>
      <c r="BZ53" s="162" t="str">
        <f t="shared" si="110"/>
        <v xml:space="preserve"> </v>
      </c>
      <c r="CA53" s="162" t="str">
        <f t="shared" si="111"/>
        <v xml:space="preserve"> </v>
      </c>
      <c r="CB53" s="162" t="str">
        <f t="shared" si="112"/>
        <v xml:space="preserve"> </v>
      </c>
      <c r="CC53" s="162" t="str">
        <f t="shared" si="113"/>
        <v xml:space="preserve"> </v>
      </c>
      <c r="CD53" s="162" t="str">
        <f t="shared" si="114"/>
        <v xml:space="preserve"> </v>
      </c>
      <c r="CE53" s="162" t="str">
        <f t="shared" si="115"/>
        <v xml:space="preserve"> </v>
      </c>
      <c r="CF53" s="162" t="str">
        <f t="shared" si="116"/>
        <v xml:space="preserve"> </v>
      </c>
      <c r="CG53" s="162" t="str">
        <f t="shared" si="117"/>
        <v xml:space="preserve"> </v>
      </c>
      <c r="CH53" s="162" t="str">
        <f t="shared" si="118"/>
        <v xml:space="preserve"> </v>
      </c>
      <c r="CI53" s="162" t="str">
        <f t="shared" si="119"/>
        <v xml:space="preserve"> </v>
      </c>
      <c r="CJ53" s="162">
        <f t="shared" si="120"/>
        <v>1</v>
      </c>
      <c r="CK53" s="162">
        <f t="shared" si="121"/>
        <v>1</v>
      </c>
      <c r="CL53" s="162" t="str">
        <f t="shared" si="122"/>
        <v xml:space="preserve"> </v>
      </c>
      <c r="CM53" s="162" t="str">
        <f t="shared" si="123"/>
        <v xml:space="preserve"> </v>
      </c>
    </row>
    <row r="54" spans="1:91" s="122" customFormat="1" ht="15" customHeight="1" x14ac:dyDescent="0.25">
      <c r="A54" s="589"/>
      <c r="B54" s="123">
        <v>4</v>
      </c>
      <c r="C54" s="123" t="s">
        <v>391</v>
      </c>
      <c r="D54" s="392"/>
      <c r="E54" s="392"/>
      <c r="F54" s="392"/>
      <c r="G54" s="392"/>
      <c r="H54" s="392"/>
      <c r="I54" s="392"/>
      <c r="J54" s="392"/>
      <c r="K54" s="392"/>
      <c r="L54" s="392"/>
      <c r="M54" s="392"/>
      <c r="N54" s="392"/>
      <c r="O54" s="392"/>
      <c r="P54" s="392"/>
      <c r="Q54" s="392"/>
      <c r="R54" s="392"/>
      <c r="S54" s="392"/>
      <c r="T54" s="392"/>
      <c r="U54" s="392"/>
      <c r="V54" s="392"/>
      <c r="W54" s="392"/>
      <c r="X54" s="392" t="s">
        <v>104</v>
      </c>
      <c r="Y54" s="392"/>
      <c r="Z54" s="392"/>
      <c r="AA54" s="392"/>
      <c r="AB54" s="392"/>
      <c r="AC54" s="392"/>
      <c r="AD54" s="393" t="s">
        <v>105</v>
      </c>
      <c r="AE54" s="268"/>
      <c r="AF54" s="162" t="str">
        <f t="shared" si="64"/>
        <v xml:space="preserve"> </v>
      </c>
      <c r="AG54" s="162" t="str">
        <f t="shared" si="65"/>
        <v xml:space="preserve"> </v>
      </c>
      <c r="AH54" s="162" t="str">
        <f t="shared" si="66"/>
        <v xml:space="preserve"> </v>
      </c>
      <c r="AI54" s="162" t="str">
        <f t="shared" si="67"/>
        <v xml:space="preserve"> </v>
      </c>
      <c r="AJ54" s="162" t="str">
        <f t="shared" si="68"/>
        <v xml:space="preserve"> </v>
      </c>
      <c r="AK54" s="162" t="str">
        <f t="shared" si="69"/>
        <v xml:space="preserve"> </v>
      </c>
      <c r="AL54" s="162" t="str">
        <f t="shared" si="70"/>
        <v xml:space="preserve"> </v>
      </c>
      <c r="AM54" s="162" t="str">
        <f t="shared" si="71"/>
        <v xml:space="preserve"> </v>
      </c>
      <c r="AN54" s="162" t="str">
        <f t="shared" si="72"/>
        <v xml:space="preserve"> </v>
      </c>
      <c r="AO54" s="162" t="str">
        <f t="shared" si="73"/>
        <v xml:space="preserve"> </v>
      </c>
      <c r="AP54" s="162" t="str">
        <f t="shared" si="74"/>
        <v xml:space="preserve"> </v>
      </c>
      <c r="AQ54" s="162" t="str">
        <f t="shared" si="75"/>
        <v xml:space="preserve"> </v>
      </c>
      <c r="AR54" s="162" t="str">
        <f t="shared" si="76"/>
        <v xml:space="preserve"> </v>
      </c>
      <c r="AS54" s="162" t="str">
        <f t="shared" si="77"/>
        <v xml:space="preserve"> </v>
      </c>
      <c r="AT54" s="162" t="str">
        <f t="shared" si="78"/>
        <v xml:space="preserve"> </v>
      </c>
      <c r="AU54" s="162" t="str">
        <f t="shared" si="79"/>
        <v xml:space="preserve"> </v>
      </c>
      <c r="AV54" s="162" t="str">
        <f t="shared" si="80"/>
        <v xml:space="preserve"> </v>
      </c>
      <c r="AW54" s="162" t="str">
        <f t="shared" si="81"/>
        <v xml:space="preserve"> </v>
      </c>
      <c r="AX54" s="162" t="str">
        <f t="shared" si="82"/>
        <v xml:space="preserve"> </v>
      </c>
      <c r="AY54" s="162" t="str">
        <f t="shared" si="83"/>
        <v xml:space="preserve"> </v>
      </c>
      <c r="AZ54" s="162" t="str">
        <f t="shared" si="84"/>
        <v xml:space="preserve"> </v>
      </c>
      <c r="BA54" s="162" t="str">
        <f t="shared" si="85"/>
        <v xml:space="preserve"> </v>
      </c>
      <c r="BB54" s="162" t="str">
        <f t="shared" si="86"/>
        <v xml:space="preserve"> </v>
      </c>
      <c r="BC54" s="162" t="str">
        <f t="shared" si="87"/>
        <v xml:space="preserve"> </v>
      </c>
      <c r="BD54" s="162" t="str">
        <f t="shared" si="88"/>
        <v xml:space="preserve"> </v>
      </c>
      <c r="BE54" s="162" t="str">
        <f t="shared" si="89"/>
        <v xml:space="preserve"> </v>
      </c>
      <c r="BF54" s="162" t="str">
        <f t="shared" si="90"/>
        <v xml:space="preserve"> </v>
      </c>
      <c r="BG54" s="162" t="str">
        <f t="shared" si="91"/>
        <v xml:space="preserve"> </v>
      </c>
      <c r="BH54" s="162" t="str">
        <f t="shared" si="92"/>
        <v xml:space="preserve"> </v>
      </c>
      <c r="BI54" s="162" t="str">
        <f t="shared" si="93"/>
        <v xml:space="preserve"> </v>
      </c>
      <c r="BJ54" s="162" t="str">
        <f t="shared" si="94"/>
        <v xml:space="preserve"> </v>
      </c>
      <c r="BK54" s="162" t="str">
        <f t="shared" si="95"/>
        <v xml:space="preserve"> </v>
      </c>
      <c r="BL54" s="162" t="str">
        <f t="shared" si="96"/>
        <v xml:space="preserve"> </v>
      </c>
      <c r="BM54" s="162" t="str">
        <f t="shared" si="97"/>
        <v xml:space="preserve"> </v>
      </c>
      <c r="BN54" s="162" t="str">
        <f t="shared" si="98"/>
        <v xml:space="preserve"> </v>
      </c>
      <c r="BO54" s="162" t="str">
        <f t="shared" si="99"/>
        <v xml:space="preserve"> </v>
      </c>
      <c r="BP54" s="162" t="str">
        <f t="shared" si="100"/>
        <v xml:space="preserve"> </v>
      </c>
      <c r="BQ54" s="162" t="str">
        <f t="shared" si="101"/>
        <v xml:space="preserve"> </v>
      </c>
      <c r="BR54" s="162" t="str">
        <f t="shared" si="102"/>
        <v xml:space="preserve"> </v>
      </c>
      <c r="BS54" s="162" t="str">
        <f t="shared" si="103"/>
        <v xml:space="preserve"> </v>
      </c>
      <c r="BT54" s="162" t="str">
        <f t="shared" si="104"/>
        <v xml:space="preserve"> </v>
      </c>
      <c r="BU54" s="162" t="str">
        <f t="shared" si="105"/>
        <v xml:space="preserve"> </v>
      </c>
      <c r="BV54" s="162" t="str">
        <f t="shared" si="106"/>
        <v xml:space="preserve"> </v>
      </c>
      <c r="BW54" s="162" t="str">
        <f t="shared" si="107"/>
        <v xml:space="preserve"> </v>
      </c>
      <c r="BX54" s="162" t="str">
        <f t="shared" si="108"/>
        <v xml:space="preserve"> </v>
      </c>
      <c r="BY54" s="162" t="str">
        <f t="shared" si="109"/>
        <v xml:space="preserve"> </v>
      </c>
      <c r="BZ54" s="162" t="str">
        <f t="shared" si="110"/>
        <v xml:space="preserve"> </v>
      </c>
      <c r="CA54" s="162" t="str">
        <f t="shared" si="111"/>
        <v xml:space="preserve"> </v>
      </c>
      <c r="CB54" s="162" t="str">
        <f t="shared" si="112"/>
        <v xml:space="preserve"> </v>
      </c>
      <c r="CC54" s="162" t="str">
        <f t="shared" si="113"/>
        <v xml:space="preserve"> </v>
      </c>
      <c r="CD54" s="162" t="str">
        <f t="shared" si="114"/>
        <v xml:space="preserve"> </v>
      </c>
      <c r="CE54" s="162" t="str">
        <f t="shared" si="115"/>
        <v xml:space="preserve"> </v>
      </c>
      <c r="CF54" s="162" t="str">
        <f t="shared" si="116"/>
        <v xml:space="preserve"> </v>
      </c>
      <c r="CG54" s="162" t="str">
        <f t="shared" si="117"/>
        <v xml:space="preserve"> </v>
      </c>
      <c r="CH54" s="162" t="str">
        <f t="shared" si="118"/>
        <v xml:space="preserve"> </v>
      </c>
      <c r="CI54" s="162" t="str">
        <f t="shared" si="119"/>
        <v xml:space="preserve"> </v>
      </c>
      <c r="CJ54" s="162">
        <f t="shared" si="120"/>
        <v>1</v>
      </c>
      <c r="CK54" s="162">
        <f t="shared" si="121"/>
        <v>1</v>
      </c>
      <c r="CL54" s="162" t="str">
        <f t="shared" si="122"/>
        <v xml:space="preserve"> </v>
      </c>
      <c r="CM54" s="162" t="str">
        <f t="shared" si="123"/>
        <v xml:space="preserve"> </v>
      </c>
    </row>
    <row r="55" spans="1:91" s="120" customFormat="1" ht="15" customHeight="1" x14ac:dyDescent="0.25">
      <c r="A55" s="590">
        <v>6</v>
      </c>
      <c r="B55" s="111">
        <v>1</v>
      </c>
      <c r="C55" s="111" t="s">
        <v>388</v>
      </c>
      <c r="D55" s="382"/>
      <c r="E55" s="382"/>
      <c r="F55" s="382"/>
      <c r="G55" s="382"/>
      <c r="H55" s="382"/>
      <c r="I55" s="382"/>
      <c r="J55" s="382"/>
      <c r="K55" s="382"/>
      <c r="L55" s="382"/>
      <c r="M55" s="382"/>
      <c r="N55" s="383"/>
      <c r="O55" s="383"/>
      <c r="P55" s="382"/>
      <c r="Q55" s="382"/>
      <c r="R55" s="382"/>
      <c r="S55" s="382"/>
      <c r="T55" s="382"/>
      <c r="U55" s="382"/>
      <c r="V55" s="382"/>
      <c r="W55" s="382"/>
      <c r="X55" s="382"/>
      <c r="Y55" s="382"/>
      <c r="Z55" s="382"/>
      <c r="AA55" s="382"/>
      <c r="AB55" s="382"/>
      <c r="AC55" s="382"/>
      <c r="AD55" s="387"/>
      <c r="AE55" s="267"/>
      <c r="AF55" s="161" t="str">
        <f t="shared" si="64"/>
        <v xml:space="preserve"> </v>
      </c>
      <c r="AG55" s="161" t="str">
        <f t="shared" si="65"/>
        <v xml:space="preserve"> </v>
      </c>
      <c r="AH55" s="161" t="str">
        <f t="shared" si="66"/>
        <v xml:space="preserve"> </v>
      </c>
      <c r="AI55" s="161" t="str">
        <f t="shared" si="67"/>
        <v xml:space="preserve"> </v>
      </c>
      <c r="AJ55" s="161" t="str">
        <f t="shared" si="68"/>
        <v xml:space="preserve"> </v>
      </c>
      <c r="AK55" s="161" t="str">
        <f t="shared" si="69"/>
        <v xml:space="preserve"> </v>
      </c>
      <c r="AL55" s="161" t="str">
        <f t="shared" si="70"/>
        <v xml:space="preserve"> </v>
      </c>
      <c r="AM55" s="161" t="str">
        <f t="shared" si="71"/>
        <v xml:space="preserve"> </v>
      </c>
      <c r="AN55" s="161" t="str">
        <f t="shared" si="72"/>
        <v xml:space="preserve"> </v>
      </c>
      <c r="AO55" s="161" t="str">
        <f t="shared" si="73"/>
        <v xml:space="preserve"> </v>
      </c>
      <c r="AP55" s="161" t="str">
        <f t="shared" si="74"/>
        <v xml:space="preserve"> </v>
      </c>
      <c r="AQ55" s="161" t="str">
        <f t="shared" si="75"/>
        <v xml:space="preserve"> </v>
      </c>
      <c r="AR55" s="161" t="str">
        <f t="shared" si="76"/>
        <v xml:space="preserve"> </v>
      </c>
      <c r="AS55" s="161" t="str">
        <f t="shared" si="77"/>
        <v xml:space="preserve"> </v>
      </c>
      <c r="AT55" s="161" t="str">
        <f t="shared" si="78"/>
        <v xml:space="preserve"> </v>
      </c>
      <c r="AU55" s="161" t="str">
        <f t="shared" si="79"/>
        <v xml:space="preserve"> </v>
      </c>
      <c r="AV55" s="161" t="str">
        <f t="shared" si="80"/>
        <v xml:space="preserve"> </v>
      </c>
      <c r="AW55" s="161" t="str">
        <f t="shared" si="81"/>
        <v xml:space="preserve"> </v>
      </c>
      <c r="AX55" s="161" t="str">
        <f t="shared" si="82"/>
        <v xml:space="preserve"> </v>
      </c>
      <c r="AY55" s="161" t="str">
        <f t="shared" si="83"/>
        <v xml:space="preserve"> </v>
      </c>
      <c r="AZ55" s="161" t="str">
        <f t="shared" si="84"/>
        <v xml:space="preserve"> </v>
      </c>
      <c r="BA55" s="161" t="str">
        <f t="shared" si="85"/>
        <v xml:space="preserve"> </v>
      </c>
      <c r="BB55" s="161" t="str">
        <f t="shared" si="86"/>
        <v xml:space="preserve"> </v>
      </c>
      <c r="BC55" s="161" t="str">
        <f t="shared" si="87"/>
        <v xml:space="preserve"> </v>
      </c>
      <c r="BD55" s="161" t="str">
        <f t="shared" si="88"/>
        <v xml:space="preserve"> </v>
      </c>
      <c r="BE55" s="161" t="str">
        <f t="shared" si="89"/>
        <v xml:space="preserve"> </v>
      </c>
      <c r="BF55" s="161" t="str">
        <f t="shared" si="90"/>
        <v xml:space="preserve"> </v>
      </c>
      <c r="BG55" s="161" t="str">
        <f t="shared" si="91"/>
        <v xml:space="preserve"> </v>
      </c>
      <c r="BH55" s="161" t="str">
        <f t="shared" si="92"/>
        <v xml:space="preserve"> </v>
      </c>
      <c r="BI55" s="161" t="str">
        <f t="shared" si="93"/>
        <v xml:space="preserve"> </v>
      </c>
      <c r="BJ55" s="161" t="str">
        <f t="shared" si="94"/>
        <v xml:space="preserve"> </v>
      </c>
      <c r="BK55" s="161" t="str">
        <f t="shared" si="95"/>
        <v xml:space="preserve"> </v>
      </c>
      <c r="BL55" s="161" t="str">
        <f t="shared" si="96"/>
        <v xml:space="preserve"> </v>
      </c>
      <c r="BM55" s="161" t="str">
        <f t="shared" si="97"/>
        <v xml:space="preserve"> </v>
      </c>
      <c r="BN55" s="161" t="str">
        <f t="shared" si="98"/>
        <v xml:space="preserve"> </v>
      </c>
      <c r="BO55" s="161" t="str">
        <f t="shared" si="99"/>
        <v xml:space="preserve"> </v>
      </c>
      <c r="BP55" s="161" t="str">
        <f t="shared" si="100"/>
        <v xml:space="preserve"> </v>
      </c>
      <c r="BQ55" s="161" t="str">
        <f t="shared" si="101"/>
        <v xml:space="preserve"> </v>
      </c>
      <c r="BR55" s="161" t="str">
        <f t="shared" si="102"/>
        <v xml:space="preserve"> </v>
      </c>
      <c r="BS55" s="161" t="str">
        <f t="shared" si="103"/>
        <v xml:space="preserve"> </v>
      </c>
      <c r="BT55" s="161" t="str">
        <f t="shared" si="104"/>
        <v xml:space="preserve"> </v>
      </c>
      <c r="BU55" s="161" t="str">
        <f t="shared" si="105"/>
        <v xml:space="preserve"> </v>
      </c>
      <c r="BV55" s="161" t="str">
        <f t="shared" si="106"/>
        <v xml:space="preserve"> </v>
      </c>
      <c r="BW55" s="161" t="str">
        <f t="shared" si="107"/>
        <v xml:space="preserve"> </v>
      </c>
      <c r="BX55" s="161" t="str">
        <f t="shared" si="108"/>
        <v xml:space="preserve"> </v>
      </c>
      <c r="BY55" s="161" t="str">
        <f t="shared" si="109"/>
        <v xml:space="preserve"> </v>
      </c>
      <c r="BZ55" s="161" t="str">
        <f t="shared" si="110"/>
        <v xml:space="preserve"> </v>
      </c>
      <c r="CA55" s="161" t="str">
        <f t="shared" si="111"/>
        <v xml:space="preserve"> </v>
      </c>
      <c r="CB55" s="161" t="str">
        <f t="shared" si="112"/>
        <v xml:space="preserve"> </v>
      </c>
      <c r="CC55" s="161" t="str">
        <f t="shared" si="113"/>
        <v xml:space="preserve"> </v>
      </c>
      <c r="CD55" s="161" t="str">
        <f t="shared" si="114"/>
        <v xml:space="preserve"> </v>
      </c>
      <c r="CE55" s="161" t="str">
        <f t="shared" si="115"/>
        <v xml:space="preserve"> </v>
      </c>
      <c r="CF55" s="161" t="str">
        <f t="shared" si="116"/>
        <v xml:space="preserve"> </v>
      </c>
      <c r="CG55" s="161" t="str">
        <f t="shared" si="117"/>
        <v xml:space="preserve"> </v>
      </c>
      <c r="CH55" s="161" t="str">
        <f t="shared" si="118"/>
        <v xml:space="preserve"> </v>
      </c>
      <c r="CI55" s="161" t="str">
        <f t="shared" si="119"/>
        <v xml:space="preserve"> </v>
      </c>
      <c r="CJ55" s="161" t="str">
        <f t="shared" si="120"/>
        <v xml:space="preserve"> </v>
      </c>
      <c r="CK55" s="161" t="str">
        <f t="shared" si="121"/>
        <v xml:space="preserve"> </v>
      </c>
      <c r="CL55" s="161" t="str">
        <f t="shared" si="122"/>
        <v xml:space="preserve"> </v>
      </c>
      <c r="CM55" s="161" t="str">
        <f t="shared" si="123"/>
        <v xml:space="preserve"> </v>
      </c>
    </row>
    <row r="56" spans="1:91" s="120" customFormat="1" ht="15" customHeight="1" x14ac:dyDescent="0.25">
      <c r="A56" s="590"/>
      <c r="B56" s="113">
        <v>2</v>
      </c>
      <c r="C56" s="113" t="s">
        <v>389</v>
      </c>
      <c r="D56" s="384"/>
      <c r="E56" s="384"/>
      <c r="F56" s="384"/>
      <c r="G56" s="384"/>
      <c r="H56" s="384"/>
      <c r="I56" s="384"/>
      <c r="J56" s="384"/>
      <c r="K56" s="384"/>
      <c r="L56" s="384"/>
      <c r="M56" s="384"/>
      <c r="N56" s="385"/>
      <c r="O56" s="385"/>
      <c r="P56" s="384"/>
      <c r="Q56" s="384"/>
      <c r="R56" s="384"/>
      <c r="S56" s="384"/>
      <c r="T56" s="384"/>
      <c r="U56" s="384"/>
      <c r="V56" s="384"/>
      <c r="W56" s="384"/>
      <c r="X56" s="384"/>
      <c r="Y56" s="384"/>
      <c r="Z56" s="384"/>
      <c r="AA56" s="384"/>
      <c r="AB56" s="384"/>
      <c r="AC56" s="384"/>
      <c r="AD56" s="386"/>
      <c r="AE56" s="267"/>
      <c r="AF56" s="161" t="str">
        <f t="shared" si="64"/>
        <v xml:space="preserve"> </v>
      </c>
      <c r="AG56" s="161" t="str">
        <f t="shared" si="65"/>
        <v xml:space="preserve"> </v>
      </c>
      <c r="AH56" s="161" t="str">
        <f t="shared" si="66"/>
        <v xml:space="preserve"> </v>
      </c>
      <c r="AI56" s="161" t="str">
        <f t="shared" si="67"/>
        <v xml:space="preserve"> </v>
      </c>
      <c r="AJ56" s="161" t="str">
        <f t="shared" si="68"/>
        <v xml:space="preserve"> </v>
      </c>
      <c r="AK56" s="161" t="str">
        <f t="shared" si="69"/>
        <v xml:space="preserve"> </v>
      </c>
      <c r="AL56" s="161" t="str">
        <f t="shared" si="70"/>
        <v xml:space="preserve"> </v>
      </c>
      <c r="AM56" s="161" t="str">
        <f t="shared" si="71"/>
        <v xml:space="preserve"> </v>
      </c>
      <c r="AN56" s="161" t="str">
        <f t="shared" si="72"/>
        <v xml:space="preserve"> </v>
      </c>
      <c r="AO56" s="161" t="str">
        <f t="shared" si="73"/>
        <v xml:space="preserve"> </v>
      </c>
      <c r="AP56" s="161" t="str">
        <f t="shared" si="74"/>
        <v xml:space="preserve"> </v>
      </c>
      <c r="AQ56" s="161" t="str">
        <f t="shared" si="75"/>
        <v xml:space="preserve"> </v>
      </c>
      <c r="AR56" s="161" t="str">
        <f t="shared" si="76"/>
        <v xml:space="preserve"> </v>
      </c>
      <c r="AS56" s="161" t="str">
        <f t="shared" si="77"/>
        <v xml:space="preserve"> </v>
      </c>
      <c r="AT56" s="161" t="str">
        <f t="shared" si="78"/>
        <v xml:space="preserve"> </v>
      </c>
      <c r="AU56" s="161" t="str">
        <f t="shared" si="79"/>
        <v xml:space="preserve"> </v>
      </c>
      <c r="AV56" s="161" t="str">
        <f t="shared" si="80"/>
        <v xml:space="preserve"> </v>
      </c>
      <c r="AW56" s="161" t="str">
        <f t="shared" si="81"/>
        <v xml:space="preserve"> </v>
      </c>
      <c r="AX56" s="161" t="str">
        <f t="shared" si="82"/>
        <v xml:space="preserve"> </v>
      </c>
      <c r="AY56" s="161" t="str">
        <f t="shared" si="83"/>
        <v xml:space="preserve"> </v>
      </c>
      <c r="AZ56" s="161" t="str">
        <f t="shared" si="84"/>
        <v xml:space="preserve"> </v>
      </c>
      <c r="BA56" s="161" t="str">
        <f t="shared" si="85"/>
        <v xml:space="preserve"> </v>
      </c>
      <c r="BB56" s="161" t="str">
        <f t="shared" si="86"/>
        <v xml:space="preserve"> </v>
      </c>
      <c r="BC56" s="161" t="str">
        <f t="shared" si="87"/>
        <v xml:space="preserve"> </v>
      </c>
      <c r="BD56" s="161" t="str">
        <f t="shared" si="88"/>
        <v xml:space="preserve"> </v>
      </c>
      <c r="BE56" s="161" t="str">
        <f t="shared" si="89"/>
        <v xml:space="preserve"> </v>
      </c>
      <c r="BF56" s="161" t="str">
        <f t="shared" si="90"/>
        <v xml:space="preserve"> </v>
      </c>
      <c r="BG56" s="161" t="str">
        <f t="shared" si="91"/>
        <v xml:space="preserve"> </v>
      </c>
      <c r="BH56" s="161" t="str">
        <f t="shared" si="92"/>
        <v xml:space="preserve"> </v>
      </c>
      <c r="BI56" s="161" t="str">
        <f t="shared" si="93"/>
        <v xml:space="preserve"> </v>
      </c>
      <c r="BJ56" s="161" t="str">
        <f t="shared" si="94"/>
        <v xml:space="preserve"> </v>
      </c>
      <c r="BK56" s="161" t="str">
        <f t="shared" si="95"/>
        <v xml:space="preserve"> </v>
      </c>
      <c r="BL56" s="161" t="str">
        <f t="shared" si="96"/>
        <v xml:space="preserve"> </v>
      </c>
      <c r="BM56" s="161" t="str">
        <f t="shared" si="97"/>
        <v xml:space="preserve"> </v>
      </c>
      <c r="BN56" s="161" t="str">
        <f t="shared" si="98"/>
        <v xml:space="preserve"> </v>
      </c>
      <c r="BO56" s="161" t="str">
        <f t="shared" si="99"/>
        <v xml:space="preserve"> </v>
      </c>
      <c r="BP56" s="161" t="str">
        <f t="shared" si="100"/>
        <v xml:space="preserve"> </v>
      </c>
      <c r="BQ56" s="161" t="str">
        <f t="shared" si="101"/>
        <v xml:space="preserve"> </v>
      </c>
      <c r="BR56" s="161" t="str">
        <f t="shared" si="102"/>
        <v xml:space="preserve"> </v>
      </c>
      <c r="BS56" s="161" t="str">
        <f t="shared" si="103"/>
        <v xml:space="preserve"> </v>
      </c>
      <c r="BT56" s="161" t="str">
        <f t="shared" si="104"/>
        <v xml:space="preserve"> </v>
      </c>
      <c r="BU56" s="161" t="str">
        <f t="shared" si="105"/>
        <v xml:space="preserve"> </v>
      </c>
      <c r="BV56" s="161" t="str">
        <f t="shared" si="106"/>
        <v xml:space="preserve"> </v>
      </c>
      <c r="BW56" s="161" t="str">
        <f t="shared" si="107"/>
        <v xml:space="preserve"> </v>
      </c>
      <c r="BX56" s="161" t="str">
        <f t="shared" si="108"/>
        <v xml:space="preserve"> </v>
      </c>
      <c r="BY56" s="161" t="str">
        <f t="shared" si="109"/>
        <v xml:space="preserve"> </v>
      </c>
      <c r="BZ56" s="161" t="str">
        <f t="shared" si="110"/>
        <v xml:space="preserve"> </v>
      </c>
      <c r="CA56" s="161" t="str">
        <f t="shared" si="111"/>
        <v xml:space="preserve"> </v>
      </c>
      <c r="CB56" s="161" t="str">
        <f t="shared" si="112"/>
        <v xml:space="preserve"> </v>
      </c>
      <c r="CC56" s="161" t="str">
        <f t="shared" si="113"/>
        <v xml:space="preserve"> </v>
      </c>
      <c r="CD56" s="161" t="str">
        <f t="shared" si="114"/>
        <v xml:space="preserve"> </v>
      </c>
      <c r="CE56" s="161" t="str">
        <f t="shared" si="115"/>
        <v xml:space="preserve"> </v>
      </c>
      <c r="CF56" s="161" t="str">
        <f t="shared" si="116"/>
        <v xml:space="preserve"> </v>
      </c>
      <c r="CG56" s="161" t="str">
        <f t="shared" si="117"/>
        <v xml:space="preserve"> </v>
      </c>
      <c r="CH56" s="161" t="str">
        <f t="shared" si="118"/>
        <v xml:space="preserve"> </v>
      </c>
      <c r="CI56" s="161" t="str">
        <f t="shared" si="119"/>
        <v xml:space="preserve"> </v>
      </c>
      <c r="CJ56" s="161" t="str">
        <f t="shared" si="120"/>
        <v xml:space="preserve"> </v>
      </c>
      <c r="CK56" s="161" t="str">
        <f t="shared" si="121"/>
        <v xml:space="preserve"> </v>
      </c>
      <c r="CL56" s="161" t="str">
        <f t="shared" si="122"/>
        <v xml:space="preserve"> </v>
      </c>
      <c r="CM56" s="161" t="str">
        <f t="shared" si="123"/>
        <v xml:space="preserve"> </v>
      </c>
    </row>
    <row r="57" spans="1:91" s="120" customFormat="1" ht="15" customHeight="1" x14ac:dyDescent="0.25">
      <c r="A57" s="590"/>
      <c r="B57" s="113">
        <v>3</v>
      </c>
      <c r="C57" s="113" t="s">
        <v>390</v>
      </c>
      <c r="D57" s="384"/>
      <c r="E57" s="384"/>
      <c r="F57" s="384"/>
      <c r="G57" s="384"/>
      <c r="H57" s="384"/>
      <c r="I57" s="384"/>
      <c r="J57" s="384"/>
      <c r="K57" s="384"/>
      <c r="L57" s="384"/>
      <c r="M57" s="384"/>
      <c r="N57" s="385"/>
      <c r="O57" s="385"/>
      <c r="P57" s="384"/>
      <c r="Q57" s="384"/>
      <c r="R57" s="384"/>
      <c r="S57" s="384"/>
      <c r="T57" s="384"/>
      <c r="U57" s="384"/>
      <c r="V57" s="384"/>
      <c r="W57" s="384"/>
      <c r="X57" s="384"/>
      <c r="Y57" s="384"/>
      <c r="Z57" s="384"/>
      <c r="AA57" s="384"/>
      <c r="AB57" s="384"/>
      <c r="AC57" s="384"/>
      <c r="AD57" s="386"/>
      <c r="AE57" s="267"/>
      <c r="AF57" s="161" t="str">
        <f t="shared" si="64"/>
        <v xml:space="preserve"> </v>
      </c>
      <c r="AG57" s="161" t="str">
        <f t="shared" si="65"/>
        <v xml:space="preserve"> </v>
      </c>
      <c r="AH57" s="161" t="str">
        <f t="shared" si="66"/>
        <v xml:space="preserve"> </v>
      </c>
      <c r="AI57" s="161" t="str">
        <f t="shared" si="67"/>
        <v xml:space="preserve"> </v>
      </c>
      <c r="AJ57" s="161" t="str">
        <f t="shared" si="68"/>
        <v xml:space="preserve"> </v>
      </c>
      <c r="AK57" s="161" t="str">
        <f t="shared" si="69"/>
        <v xml:space="preserve"> </v>
      </c>
      <c r="AL57" s="161" t="str">
        <f t="shared" si="70"/>
        <v xml:space="preserve"> </v>
      </c>
      <c r="AM57" s="161" t="str">
        <f t="shared" si="71"/>
        <v xml:space="preserve"> </v>
      </c>
      <c r="AN57" s="161" t="str">
        <f t="shared" si="72"/>
        <v xml:space="preserve"> </v>
      </c>
      <c r="AO57" s="161" t="str">
        <f t="shared" si="73"/>
        <v xml:space="preserve"> </v>
      </c>
      <c r="AP57" s="161" t="str">
        <f t="shared" si="74"/>
        <v xml:space="preserve"> </v>
      </c>
      <c r="AQ57" s="161" t="str">
        <f t="shared" si="75"/>
        <v xml:space="preserve"> </v>
      </c>
      <c r="AR57" s="161" t="str">
        <f t="shared" si="76"/>
        <v xml:space="preserve"> </v>
      </c>
      <c r="AS57" s="161" t="str">
        <f t="shared" si="77"/>
        <v xml:space="preserve"> </v>
      </c>
      <c r="AT57" s="161" t="str">
        <f t="shared" si="78"/>
        <v xml:space="preserve"> </v>
      </c>
      <c r="AU57" s="161" t="str">
        <f t="shared" si="79"/>
        <v xml:space="preserve"> </v>
      </c>
      <c r="AV57" s="161" t="str">
        <f t="shared" si="80"/>
        <v xml:space="preserve"> </v>
      </c>
      <c r="AW57" s="161" t="str">
        <f t="shared" si="81"/>
        <v xml:space="preserve"> </v>
      </c>
      <c r="AX57" s="161" t="str">
        <f t="shared" si="82"/>
        <v xml:space="preserve"> </v>
      </c>
      <c r="AY57" s="161" t="str">
        <f t="shared" si="83"/>
        <v xml:space="preserve"> </v>
      </c>
      <c r="AZ57" s="161" t="str">
        <f t="shared" si="84"/>
        <v xml:space="preserve"> </v>
      </c>
      <c r="BA57" s="161" t="str">
        <f t="shared" si="85"/>
        <v xml:space="preserve"> </v>
      </c>
      <c r="BB57" s="161" t="str">
        <f t="shared" si="86"/>
        <v xml:space="preserve"> </v>
      </c>
      <c r="BC57" s="161" t="str">
        <f t="shared" si="87"/>
        <v xml:space="preserve"> </v>
      </c>
      <c r="BD57" s="161" t="str">
        <f t="shared" si="88"/>
        <v xml:space="preserve"> </v>
      </c>
      <c r="BE57" s="161" t="str">
        <f t="shared" si="89"/>
        <v xml:space="preserve"> </v>
      </c>
      <c r="BF57" s="161" t="str">
        <f t="shared" si="90"/>
        <v xml:space="preserve"> </v>
      </c>
      <c r="BG57" s="161" t="str">
        <f t="shared" si="91"/>
        <v xml:space="preserve"> </v>
      </c>
      <c r="BH57" s="161" t="str">
        <f t="shared" si="92"/>
        <v xml:space="preserve"> </v>
      </c>
      <c r="BI57" s="161" t="str">
        <f t="shared" si="93"/>
        <v xml:space="preserve"> </v>
      </c>
      <c r="BJ57" s="161" t="str">
        <f t="shared" si="94"/>
        <v xml:space="preserve"> </v>
      </c>
      <c r="BK57" s="161" t="str">
        <f t="shared" si="95"/>
        <v xml:space="preserve"> </v>
      </c>
      <c r="BL57" s="161" t="str">
        <f t="shared" si="96"/>
        <v xml:space="preserve"> </v>
      </c>
      <c r="BM57" s="161" t="str">
        <f t="shared" si="97"/>
        <v xml:space="preserve"> </v>
      </c>
      <c r="BN57" s="161" t="str">
        <f t="shared" si="98"/>
        <v xml:space="preserve"> </v>
      </c>
      <c r="BO57" s="161" t="str">
        <f t="shared" si="99"/>
        <v xml:space="preserve"> </v>
      </c>
      <c r="BP57" s="161" t="str">
        <f t="shared" si="100"/>
        <v xml:space="preserve"> </v>
      </c>
      <c r="BQ57" s="161" t="str">
        <f t="shared" si="101"/>
        <v xml:space="preserve"> </v>
      </c>
      <c r="BR57" s="161" t="str">
        <f t="shared" si="102"/>
        <v xml:space="preserve"> </v>
      </c>
      <c r="BS57" s="161" t="str">
        <f t="shared" si="103"/>
        <v xml:space="preserve"> </v>
      </c>
      <c r="BT57" s="161" t="str">
        <f t="shared" si="104"/>
        <v xml:space="preserve"> </v>
      </c>
      <c r="BU57" s="161" t="str">
        <f t="shared" si="105"/>
        <v xml:space="preserve"> </v>
      </c>
      <c r="BV57" s="161" t="str">
        <f t="shared" si="106"/>
        <v xml:space="preserve"> </v>
      </c>
      <c r="BW57" s="161" t="str">
        <f t="shared" si="107"/>
        <v xml:space="preserve"> </v>
      </c>
      <c r="BX57" s="161" t="str">
        <f t="shared" si="108"/>
        <v xml:space="preserve"> </v>
      </c>
      <c r="BY57" s="161" t="str">
        <f t="shared" si="109"/>
        <v xml:space="preserve"> </v>
      </c>
      <c r="BZ57" s="161" t="str">
        <f t="shared" si="110"/>
        <v xml:space="preserve"> </v>
      </c>
      <c r="CA57" s="161" t="str">
        <f t="shared" si="111"/>
        <v xml:space="preserve"> </v>
      </c>
      <c r="CB57" s="161" t="str">
        <f t="shared" si="112"/>
        <v xml:space="preserve"> </v>
      </c>
      <c r="CC57" s="161" t="str">
        <f t="shared" si="113"/>
        <v xml:space="preserve"> </v>
      </c>
      <c r="CD57" s="161" t="str">
        <f t="shared" si="114"/>
        <v xml:space="preserve"> </v>
      </c>
      <c r="CE57" s="161" t="str">
        <f t="shared" si="115"/>
        <v xml:space="preserve"> </v>
      </c>
      <c r="CF57" s="161" t="str">
        <f t="shared" si="116"/>
        <v xml:space="preserve"> </v>
      </c>
      <c r="CG57" s="161" t="str">
        <f t="shared" si="117"/>
        <v xml:space="preserve"> </v>
      </c>
      <c r="CH57" s="161" t="str">
        <f t="shared" si="118"/>
        <v xml:space="preserve"> </v>
      </c>
      <c r="CI57" s="161" t="str">
        <f t="shared" si="119"/>
        <v xml:space="preserve"> </v>
      </c>
      <c r="CJ57" s="161" t="str">
        <f t="shared" si="120"/>
        <v xml:space="preserve"> </v>
      </c>
      <c r="CK57" s="161" t="str">
        <f t="shared" si="121"/>
        <v xml:space="preserve"> </v>
      </c>
      <c r="CL57" s="161" t="str">
        <f t="shared" si="122"/>
        <v xml:space="preserve"> </v>
      </c>
      <c r="CM57" s="161" t="str">
        <f t="shared" si="123"/>
        <v xml:space="preserve"> </v>
      </c>
    </row>
    <row r="58" spans="1:91" s="120" customFormat="1" ht="15" customHeight="1" x14ac:dyDescent="0.25">
      <c r="A58" s="590"/>
      <c r="B58" s="113">
        <v>4</v>
      </c>
      <c r="C58" s="113" t="s">
        <v>391</v>
      </c>
      <c r="D58" s="384"/>
      <c r="E58" s="384"/>
      <c r="F58" s="384"/>
      <c r="G58" s="384"/>
      <c r="H58" s="384"/>
      <c r="I58" s="384"/>
      <c r="J58" s="384"/>
      <c r="K58" s="384"/>
      <c r="L58" s="384"/>
      <c r="M58" s="384"/>
      <c r="N58" s="385"/>
      <c r="O58" s="385"/>
      <c r="P58" s="384"/>
      <c r="Q58" s="384"/>
      <c r="R58" s="384"/>
      <c r="S58" s="384"/>
      <c r="T58" s="384"/>
      <c r="U58" s="384"/>
      <c r="V58" s="384"/>
      <c r="W58" s="384"/>
      <c r="X58" s="384"/>
      <c r="Y58" s="384"/>
      <c r="Z58" s="384"/>
      <c r="AA58" s="384"/>
      <c r="AB58" s="384"/>
      <c r="AC58" s="384"/>
      <c r="AD58" s="386"/>
      <c r="AE58" s="267"/>
      <c r="AF58" s="161" t="str">
        <f t="shared" si="64"/>
        <v xml:space="preserve"> </v>
      </c>
      <c r="AG58" s="161" t="str">
        <f t="shared" si="65"/>
        <v xml:space="preserve"> </v>
      </c>
      <c r="AH58" s="161" t="str">
        <f t="shared" si="66"/>
        <v xml:space="preserve"> </v>
      </c>
      <c r="AI58" s="161" t="str">
        <f t="shared" si="67"/>
        <v xml:space="preserve"> </v>
      </c>
      <c r="AJ58" s="161" t="str">
        <f t="shared" si="68"/>
        <v xml:space="preserve"> </v>
      </c>
      <c r="AK58" s="161" t="str">
        <f t="shared" si="69"/>
        <v xml:space="preserve"> </v>
      </c>
      <c r="AL58" s="161" t="str">
        <f t="shared" si="70"/>
        <v xml:space="preserve"> </v>
      </c>
      <c r="AM58" s="161" t="str">
        <f t="shared" si="71"/>
        <v xml:space="preserve"> </v>
      </c>
      <c r="AN58" s="161" t="str">
        <f t="shared" si="72"/>
        <v xml:space="preserve"> </v>
      </c>
      <c r="AO58" s="161" t="str">
        <f t="shared" si="73"/>
        <v xml:space="preserve"> </v>
      </c>
      <c r="AP58" s="161" t="str">
        <f t="shared" si="74"/>
        <v xml:space="preserve"> </v>
      </c>
      <c r="AQ58" s="161" t="str">
        <f t="shared" si="75"/>
        <v xml:space="preserve"> </v>
      </c>
      <c r="AR58" s="161" t="str">
        <f t="shared" si="76"/>
        <v xml:space="preserve"> </v>
      </c>
      <c r="AS58" s="161" t="str">
        <f t="shared" si="77"/>
        <v xml:space="preserve"> </v>
      </c>
      <c r="AT58" s="161" t="str">
        <f t="shared" si="78"/>
        <v xml:space="preserve"> </v>
      </c>
      <c r="AU58" s="161" t="str">
        <f t="shared" si="79"/>
        <v xml:space="preserve"> </v>
      </c>
      <c r="AV58" s="161" t="str">
        <f t="shared" si="80"/>
        <v xml:space="preserve"> </v>
      </c>
      <c r="AW58" s="161" t="str">
        <f t="shared" si="81"/>
        <v xml:space="preserve"> </v>
      </c>
      <c r="AX58" s="161" t="str">
        <f t="shared" si="82"/>
        <v xml:space="preserve"> </v>
      </c>
      <c r="AY58" s="161" t="str">
        <f t="shared" si="83"/>
        <v xml:space="preserve"> </v>
      </c>
      <c r="AZ58" s="161" t="str">
        <f t="shared" si="84"/>
        <v xml:space="preserve"> </v>
      </c>
      <c r="BA58" s="161" t="str">
        <f t="shared" si="85"/>
        <v xml:space="preserve"> </v>
      </c>
      <c r="BB58" s="161" t="str">
        <f t="shared" si="86"/>
        <v xml:space="preserve"> </v>
      </c>
      <c r="BC58" s="161" t="str">
        <f t="shared" si="87"/>
        <v xml:space="preserve"> </v>
      </c>
      <c r="BD58" s="161" t="str">
        <f t="shared" si="88"/>
        <v xml:space="preserve"> </v>
      </c>
      <c r="BE58" s="161" t="str">
        <f t="shared" si="89"/>
        <v xml:space="preserve"> </v>
      </c>
      <c r="BF58" s="161" t="str">
        <f t="shared" si="90"/>
        <v xml:space="preserve"> </v>
      </c>
      <c r="BG58" s="161" t="str">
        <f t="shared" si="91"/>
        <v xml:space="preserve"> </v>
      </c>
      <c r="BH58" s="161" t="str">
        <f t="shared" si="92"/>
        <v xml:space="preserve"> </v>
      </c>
      <c r="BI58" s="161" t="str">
        <f t="shared" si="93"/>
        <v xml:space="preserve"> </v>
      </c>
      <c r="BJ58" s="161" t="str">
        <f t="shared" si="94"/>
        <v xml:space="preserve"> </v>
      </c>
      <c r="BK58" s="161" t="str">
        <f t="shared" si="95"/>
        <v xml:space="preserve"> </v>
      </c>
      <c r="BL58" s="161" t="str">
        <f t="shared" si="96"/>
        <v xml:space="preserve"> </v>
      </c>
      <c r="BM58" s="161" t="str">
        <f t="shared" si="97"/>
        <v xml:space="preserve"> </v>
      </c>
      <c r="BN58" s="161" t="str">
        <f t="shared" si="98"/>
        <v xml:space="preserve"> </v>
      </c>
      <c r="BO58" s="161" t="str">
        <f t="shared" si="99"/>
        <v xml:space="preserve"> </v>
      </c>
      <c r="BP58" s="161" t="str">
        <f t="shared" si="100"/>
        <v xml:space="preserve"> </v>
      </c>
      <c r="BQ58" s="161" t="str">
        <f t="shared" si="101"/>
        <v xml:space="preserve"> </v>
      </c>
      <c r="BR58" s="161" t="str">
        <f t="shared" si="102"/>
        <v xml:space="preserve"> </v>
      </c>
      <c r="BS58" s="161" t="str">
        <f t="shared" si="103"/>
        <v xml:space="preserve"> </v>
      </c>
      <c r="BT58" s="161" t="str">
        <f t="shared" si="104"/>
        <v xml:space="preserve"> </v>
      </c>
      <c r="BU58" s="161" t="str">
        <f t="shared" si="105"/>
        <v xml:space="preserve"> </v>
      </c>
      <c r="BV58" s="161" t="str">
        <f t="shared" si="106"/>
        <v xml:space="preserve"> </v>
      </c>
      <c r="BW58" s="161" t="str">
        <f t="shared" si="107"/>
        <v xml:space="preserve"> </v>
      </c>
      <c r="BX58" s="161" t="str">
        <f t="shared" si="108"/>
        <v xml:space="preserve"> </v>
      </c>
      <c r="BY58" s="161" t="str">
        <f t="shared" si="109"/>
        <v xml:space="preserve"> </v>
      </c>
      <c r="BZ58" s="161" t="str">
        <f t="shared" si="110"/>
        <v xml:space="preserve"> </v>
      </c>
      <c r="CA58" s="161" t="str">
        <f t="shared" si="111"/>
        <v xml:space="preserve"> </v>
      </c>
      <c r="CB58" s="161" t="str">
        <f t="shared" si="112"/>
        <v xml:space="preserve"> </v>
      </c>
      <c r="CC58" s="161" t="str">
        <f t="shared" si="113"/>
        <v xml:space="preserve"> </v>
      </c>
      <c r="CD58" s="161" t="str">
        <f t="shared" si="114"/>
        <v xml:space="preserve"> </v>
      </c>
      <c r="CE58" s="161" t="str">
        <f t="shared" si="115"/>
        <v xml:space="preserve"> </v>
      </c>
      <c r="CF58" s="161" t="str">
        <f t="shared" si="116"/>
        <v xml:space="preserve"> </v>
      </c>
      <c r="CG58" s="161" t="str">
        <f t="shared" si="117"/>
        <v xml:space="preserve"> </v>
      </c>
      <c r="CH58" s="161" t="str">
        <f t="shared" si="118"/>
        <v xml:space="preserve"> </v>
      </c>
      <c r="CI58" s="161" t="str">
        <f t="shared" si="119"/>
        <v xml:space="preserve"> </v>
      </c>
      <c r="CJ58" s="161" t="str">
        <f t="shared" si="120"/>
        <v xml:space="preserve"> </v>
      </c>
      <c r="CK58" s="161" t="str">
        <f t="shared" si="121"/>
        <v xml:space="preserve"> </v>
      </c>
      <c r="CL58" s="161" t="str">
        <f t="shared" si="122"/>
        <v xml:space="preserve"> </v>
      </c>
      <c r="CM58" s="161" t="str">
        <f t="shared" si="123"/>
        <v xml:space="preserve"> </v>
      </c>
    </row>
    <row r="59" spans="1:91" s="122" customFormat="1" ht="44.25" customHeight="1" thickBot="1" x14ac:dyDescent="0.3">
      <c r="A59" s="645"/>
      <c r="B59" s="646"/>
      <c r="C59" s="647"/>
      <c r="D59" s="294">
        <f>COUNTA(D39:D58)</f>
        <v>0</v>
      </c>
      <c r="E59" s="294">
        <f t="shared" ref="E59:U59" si="124">COUNTA(E39:E58)</f>
        <v>0</v>
      </c>
      <c r="F59" s="294">
        <f t="shared" si="124"/>
        <v>0</v>
      </c>
      <c r="G59" s="294">
        <f t="shared" si="124"/>
        <v>0</v>
      </c>
      <c r="H59" s="294">
        <f t="shared" si="124"/>
        <v>0</v>
      </c>
      <c r="I59" s="294">
        <f t="shared" si="124"/>
        <v>0</v>
      </c>
      <c r="J59" s="294">
        <f t="shared" si="124"/>
        <v>0</v>
      </c>
      <c r="K59" s="294">
        <f t="shared" si="124"/>
        <v>0</v>
      </c>
      <c r="L59" s="294">
        <f t="shared" si="124"/>
        <v>0</v>
      </c>
      <c r="M59" s="294">
        <f t="shared" si="124"/>
        <v>0</v>
      </c>
      <c r="N59" s="294">
        <f t="shared" si="124"/>
        <v>0</v>
      </c>
      <c r="O59" s="294">
        <f t="shared" si="124"/>
        <v>0</v>
      </c>
      <c r="P59" s="294">
        <f t="shared" si="124"/>
        <v>0</v>
      </c>
      <c r="Q59" s="294">
        <f t="shared" si="124"/>
        <v>0</v>
      </c>
      <c r="R59" s="294">
        <f t="shared" si="124"/>
        <v>0</v>
      </c>
      <c r="S59" s="294">
        <f t="shared" si="124"/>
        <v>0</v>
      </c>
      <c r="T59" s="294">
        <f t="shared" si="124"/>
        <v>0</v>
      </c>
      <c r="U59" s="294">
        <f t="shared" si="124"/>
        <v>0</v>
      </c>
      <c r="V59" s="294">
        <f>COUNTA(V39:V58)-3</f>
        <v>0</v>
      </c>
      <c r="W59" s="294">
        <f t="shared" ref="W59:AD59" si="125">COUNTA(W39:W58)-3</f>
        <v>0</v>
      </c>
      <c r="X59" s="294">
        <f t="shared" si="125"/>
        <v>0</v>
      </c>
      <c r="Y59" s="294">
        <f t="shared" si="125"/>
        <v>0</v>
      </c>
      <c r="Z59" s="294">
        <f t="shared" si="125"/>
        <v>0</v>
      </c>
      <c r="AA59" s="294">
        <f t="shared" si="125"/>
        <v>0</v>
      </c>
      <c r="AB59" s="294">
        <f t="shared" si="125"/>
        <v>0</v>
      </c>
      <c r="AC59" s="294">
        <f t="shared" si="125"/>
        <v>0</v>
      </c>
      <c r="AD59" s="295">
        <f t="shared" si="125"/>
        <v>0</v>
      </c>
      <c r="AE59" s="269"/>
      <c r="AF59" s="162"/>
      <c r="AG59" s="162" t="str">
        <f t="shared" si="65"/>
        <v xml:space="preserve"> </v>
      </c>
      <c r="AH59" s="162" t="str">
        <f t="shared" si="66"/>
        <v xml:space="preserve"> </v>
      </c>
      <c r="AI59" s="162" t="str">
        <f t="shared" si="67"/>
        <v xml:space="preserve"> </v>
      </c>
      <c r="AJ59" s="162" t="str">
        <f t="shared" si="68"/>
        <v xml:space="preserve"> </v>
      </c>
      <c r="AK59" s="162" t="str">
        <f t="shared" si="69"/>
        <v xml:space="preserve"> </v>
      </c>
      <c r="AL59" s="162" t="str">
        <f t="shared" si="70"/>
        <v xml:space="preserve"> </v>
      </c>
      <c r="AM59" s="162" t="str">
        <f t="shared" si="71"/>
        <v xml:space="preserve"> </v>
      </c>
      <c r="AN59" s="162" t="str">
        <f t="shared" si="72"/>
        <v xml:space="preserve"> </v>
      </c>
      <c r="AO59" s="162" t="str">
        <f t="shared" si="73"/>
        <v xml:space="preserve"> </v>
      </c>
      <c r="AP59" s="162" t="str">
        <f t="shared" si="74"/>
        <v xml:space="preserve"> </v>
      </c>
      <c r="AQ59" s="162" t="str">
        <f t="shared" si="75"/>
        <v xml:space="preserve"> </v>
      </c>
      <c r="AR59" s="162" t="str">
        <f t="shared" si="76"/>
        <v xml:space="preserve"> </v>
      </c>
      <c r="AS59" s="162" t="str">
        <f t="shared" si="77"/>
        <v xml:space="preserve"> </v>
      </c>
      <c r="AT59" s="162" t="str">
        <f t="shared" si="78"/>
        <v xml:space="preserve"> </v>
      </c>
      <c r="AU59" s="162" t="str">
        <f t="shared" si="79"/>
        <v xml:space="preserve"> </v>
      </c>
      <c r="AV59" s="162" t="str">
        <f t="shared" si="80"/>
        <v xml:space="preserve"> </v>
      </c>
      <c r="AW59" s="162" t="str">
        <f t="shared" si="81"/>
        <v xml:space="preserve"> </v>
      </c>
      <c r="AX59" s="162" t="str">
        <f t="shared" si="82"/>
        <v xml:space="preserve"> </v>
      </c>
      <c r="AY59" s="162" t="str">
        <f t="shared" si="83"/>
        <v xml:space="preserve"> </v>
      </c>
      <c r="AZ59" s="162" t="str">
        <f t="shared" si="84"/>
        <v xml:space="preserve"> </v>
      </c>
      <c r="BA59" s="162" t="str">
        <f t="shared" si="85"/>
        <v xml:space="preserve"> </v>
      </c>
      <c r="BB59" s="162" t="str">
        <f t="shared" si="86"/>
        <v xml:space="preserve"> </v>
      </c>
      <c r="BC59" s="162" t="str">
        <f t="shared" si="87"/>
        <v xml:space="preserve"> </v>
      </c>
      <c r="BD59" s="162" t="str">
        <f t="shared" si="88"/>
        <v xml:space="preserve"> </v>
      </c>
      <c r="BE59" s="162" t="str">
        <f t="shared" si="89"/>
        <v xml:space="preserve"> </v>
      </c>
      <c r="BF59" s="162" t="str">
        <f t="shared" si="90"/>
        <v xml:space="preserve"> </v>
      </c>
      <c r="BG59" s="162" t="str">
        <f t="shared" si="91"/>
        <v xml:space="preserve"> </v>
      </c>
      <c r="BH59" s="162" t="str">
        <f t="shared" si="92"/>
        <v xml:space="preserve"> </v>
      </c>
      <c r="BI59" s="162" t="str">
        <f t="shared" si="93"/>
        <v xml:space="preserve"> </v>
      </c>
      <c r="BJ59" s="162" t="str">
        <f t="shared" si="94"/>
        <v xml:space="preserve"> </v>
      </c>
      <c r="BK59" s="162" t="str">
        <f t="shared" si="95"/>
        <v xml:space="preserve"> </v>
      </c>
      <c r="BL59" s="162" t="str">
        <f t="shared" si="96"/>
        <v xml:space="preserve"> </v>
      </c>
      <c r="BM59" s="162" t="str">
        <f t="shared" si="97"/>
        <v xml:space="preserve"> </v>
      </c>
      <c r="BN59" s="162" t="str">
        <f t="shared" si="98"/>
        <v xml:space="preserve"> </v>
      </c>
      <c r="BO59" s="162" t="str">
        <f t="shared" si="99"/>
        <v xml:space="preserve"> </v>
      </c>
      <c r="BP59" s="162" t="str">
        <f t="shared" si="100"/>
        <v xml:space="preserve"> </v>
      </c>
      <c r="BQ59" s="162" t="str">
        <f t="shared" si="101"/>
        <v xml:space="preserve"> </v>
      </c>
      <c r="BR59" s="162" t="str">
        <f t="shared" si="102"/>
        <v xml:space="preserve"> </v>
      </c>
      <c r="BS59" s="162" t="str">
        <f t="shared" si="103"/>
        <v xml:space="preserve"> </v>
      </c>
      <c r="BT59" s="162" t="str">
        <f t="shared" si="104"/>
        <v xml:space="preserve"> </v>
      </c>
      <c r="BU59" s="162" t="str">
        <f t="shared" si="105"/>
        <v xml:space="preserve"> </v>
      </c>
      <c r="BV59" s="162" t="str">
        <f t="shared" si="106"/>
        <v xml:space="preserve"> </v>
      </c>
      <c r="BW59" s="162" t="str">
        <f t="shared" si="107"/>
        <v xml:space="preserve"> </v>
      </c>
      <c r="BX59" s="162" t="str">
        <f t="shared" si="108"/>
        <v xml:space="preserve"> </v>
      </c>
      <c r="BY59" s="162" t="str">
        <f t="shared" si="109"/>
        <v xml:space="preserve"> </v>
      </c>
      <c r="BZ59" s="162" t="str">
        <f t="shared" si="110"/>
        <v xml:space="preserve"> </v>
      </c>
      <c r="CA59" s="162" t="str">
        <f t="shared" si="111"/>
        <v xml:space="preserve"> </v>
      </c>
      <c r="CB59" s="162" t="str">
        <f t="shared" si="112"/>
        <v xml:space="preserve"> </v>
      </c>
      <c r="CC59" s="162" t="str">
        <f t="shared" si="113"/>
        <v xml:space="preserve"> </v>
      </c>
      <c r="CD59" s="162" t="str">
        <f t="shared" si="114"/>
        <v xml:space="preserve"> </v>
      </c>
      <c r="CE59" s="162" t="str">
        <f t="shared" si="115"/>
        <v xml:space="preserve"> </v>
      </c>
      <c r="CF59" s="162" t="str">
        <f t="shared" si="116"/>
        <v xml:space="preserve"> </v>
      </c>
      <c r="CG59" s="162" t="str">
        <f t="shared" si="117"/>
        <v xml:space="preserve"> </v>
      </c>
      <c r="CH59" s="162" t="str">
        <f t="shared" si="118"/>
        <v xml:space="preserve"> </v>
      </c>
      <c r="CI59" s="162" t="str">
        <f t="shared" si="119"/>
        <v xml:space="preserve"> </v>
      </c>
      <c r="CJ59" s="162" t="str">
        <f t="shared" si="120"/>
        <v xml:space="preserve"> </v>
      </c>
      <c r="CK59" s="162" t="str">
        <f t="shared" si="121"/>
        <v xml:space="preserve"> </v>
      </c>
      <c r="CL59" s="162" t="str">
        <f t="shared" si="122"/>
        <v xml:space="preserve"> </v>
      </c>
      <c r="CM59" s="162" t="str">
        <f t="shared" si="123"/>
        <v xml:space="preserve"> </v>
      </c>
    </row>
    <row r="60" spans="1:91" s="216" customFormat="1" ht="6.75" customHeight="1" thickTop="1" x14ac:dyDescent="0.2">
      <c r="A60" s="648"/>
      <c r="B60" s="648"/>
      <c r="C60" s="648"/>
      <c r="D60" s="648"/>
      <c r="E60" s="648"/>
      <c r="F60" s="648"/>
      <c r="G60" s="648"/>
      <c r="H60" s="648"/>
      <c r="I60" s="648"/>
      <c r="J60" s="648"/>
      <c r="K60" s="648"/>
      <c r="L60" s="648"/>
      <c r="M60" s="648"/>
      <c r="N60" s="648"/>
      <c r="O60" s="648"/>
      <c r="P60" s="648"/>
      <c r="Q60" s="648"/>
      <c r="R60" s="648"/>
      <c r="S60" s="648"/>
      <c r="T60" s="648"/>
      <c r="U60" s="648"/>
      <c r="V60" s="648"/>
      <c r="W60" s="648"/>
      <c r="X60" s="648"/>
      <c r="Y60" s="648"/>
      <c r="Z60" s="648"/>
      <c r="AA60" s="648"/>
      <c r="AB60" s="648"/>
      <c r="AC60" s="648"/>
      <c r="AD60" s="649"/>
      <c r="AE60" s="262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161"/>
      <c r="BF60" s="161"/>
      <c r="BG60" s="161"/>
      <c r="BH60" s="161"/>
      <c r="BI60" s="161"/>
      <c r="BJ60" s="161"/>
      <c r="BK60" s="161"/>
      <c r="BL60" s="161"/>
      <c r="BM60" s="161"/>
      <c r="BN60" s="161"/>
      <c r="BO60" s="161"/>
      <c r="BP60" s="161"/>
      <c r="BQ60" s="161"/>
      <c r="BR60" s="161"/>
      <c r="BS60" s="161"/>
      <c r="BT60" s="161"/>
      <c r="BU60" s="161"/>
      <c r="BV60" s="161"/>
      <c r="BW60" s="161"/>
      <c r="BX60" s="161"/>
      <c r="BY60" s="161"/>
      <c r="BZ60" s="161"/>
      <c r="CA60" s="161"/>
      <c r="CB60" s="161"/>
      <c r="CC60" s="161"/>
      <c r="CD60" s="161"/>
      <c r="CE60" s="161"/>
      <c r="CF60" s="161"/>
      <c r="CG60" s="161"/>
      <c r="CH60" s="161"/>
      <c r="CI60" s="161"/>
      <c r="CJ60" s="161"/>
      <c r="CK60" s="161"/>
      <c r="CL60" s="161"/>
      <c r="CM60" s="161"/>
    </row>
    <row r="61" spans="1:91" s="216" customFormat="1" ht="11.25" x14ac:dyDescent="0.2">
      <c r="A61" s="217" t="s">
        <v>2</v>
      </c>
      <c r="B61" s="217" t="s">
        <v>404</v>
      </c>
      <c r="C61" s="612" t="s">
        <v>405</v>
      </c>
      <c r="D61" s="612"/>
      <c r="E61" s="607" t="s">
        <v>406</v>
      </c>
      <c r="F61" s="607"/>
      <c r="G61" s="224" t="s">
        <v>2</v>
      </c>
      <c r="H61" s="224" t="s">
        <v>404</v>
      </c>
      <c r="I61" s="618" t="s">
        <v>405</v>
      </c>
      <c r="J61" s="618"/>
      <c r="K61" s="618"/>
      <c r="L61" s="618"/>
      <c r="M61" s="615" t="s">
        <v>406</v>
      </c>
      <c r="N61" s="615"/>
      <c r="O61" s="233" t="s">
        <v>2</v>
      </c>
      <c r="P61" s="233" t="s">
        <v>404</v>
      </c>
      <c r="Q61" s="657" t="s">
        <v>405</v>
      </c>
      <c r="R61" s="657"/>
      <c r="S61" s="657"/>
      <c r="T61" s="657"/>
      <c r="U61" s="651" t="s">
        <v>406</v>
      </c>
      <c r="V61" s="651"/>
      <c r="W61" s="238" t="s">
        <v>2</v>
      </c>
      <c r="X61" s="238" t="s">
        <v>404</v>
      </c>
      <c r="Y61" s="658" t="s">
        <v>405</v>
      </c>
      <c r="Z61" s="658"/>
      <c r="AA61" s="658"/>
      <c r="AB61" s="658"/>
      <c r="AC61" s="650" t="s">
        <v>406</v>
      </c>
      <c r="AD61" s="650"/>
      <c r="AE61" s="270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1"/>
      <c r="BM61" s="161"/>
      <c r="BN61" s="161"/>
      <c r="BO61" s="161"/>
      <c r="BP61" s="161"/>
      <c r="BQ61" s="161"/>
      <c r="BR61" s="161"/>
      <c r="BS61" s="161"/>
      <c r="BT61" s="161"/>
      <c r="BU61" s="161"/>
      <c r="BV61" s="161"/>
      <c r="BW61" s="161"/>
      <c r="BX61" s="161"/>
      <c r="BY61" s="161"/>
      <c r="BZ61" s="161"/>
      <c r="CA61" s="161"/>
      <c r="CB61" s="161"/>
      <c r="CC61" s="161"/>
      <c r="CD61" s="161"/>
      <c r="CE61" s="161"/>
      <c r="CF61" s="161"/>
      <c r="CG61" s="161"/>
      <c r="CH61" s="161"/>
      <c r="CI61" s="161"/>
      <c r="CJ61" s="161"/>
      <c r="CK61" s="161"/>
      <c r="CL61" s="161"/>
      <c r="CM61" s="161"/>
    </row>
    <row r="62" spans="1:91" s="216" customFormat="1" ht="11.25" x14ac:dyDescent="0.2">
      <c r="A62" s="218">
        <v>1</v>
      </c>
      <c r="B62" s="219" t="s">
        <v>13</v>
      </c>
      <c r="C62" s="611" t="s">
        <v>118</v>
      </c>
      <c r="D62" s="611"/>
      <c r="E62" s="608" t="s">
        <v>14</v>
      </c>
      <c r="F62" s="608"/>
      <c r="G62" s="225">
        <v>16</v>
      </c>
      <c r="H62" s="226" t="s">
        <v>78</v>
      </c>
      <c r="I62" s="617" t="s">
        <v>154</v>
      </c>
      <c r="J62" s="617"/>
      <c r="K62" s="617"/>
      <c r="L62" s="617"/>
      <c r="M62" s="616" t="s">
        <v>29</v>
      </c>
      <c r="N62" s="616"/>
      <c r="O62" s="293">
        <v>31</v>
      </c>
      <c r="P62" s="234" t="s">
        <v>103</v>
      </c>
      <c r="Q62" s="629" t="s">
        <v>207</v>
      </c>
      <c r="R62" s="629"/>
      <c r="S62" s="629"/>
      <c r="T62" s="629"/>
      <c r="U62" s="659" t="s">
        <v>298</v>
      </c>
      <c r="V62" s="659"/>
      <c r="W62" s="239">
        <v>46</v>
      </c>
      <c r="X62" s="240" t="s">
        <v>60</v>
      </c>
      <c r="Y62" s="652" t="s">
        <v>135</v>
      </c>
      <c r="Z62" s="653"/>
      <c r="AA62" s="653"/>
      <c r="AB62" s="654"/>
      <c r="AC62" s="655" t="s">
        <v>412</v>
      </c>
      <c r="AD62" s="656"/>
      <c r="AE62" s="27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161"/>
      <c r="BA62" s="161"/>
      <c r="BB62" s="161"/>
      <c r="BC62" s="161"/>
      <c r="BD62" s="161"/>
      <c r="BE62" s="161"/>
      <c r="BF62" s="161"/>
      <c r="BG62" s="161"/>
      <c r="BH62" s="161"/>
      <c r="BI62" s="161"/>
      <c r="BJ62" s="161"/>
      <c r="BK62" s="161"/>
      <c r="BL62" s="161"/>
      <c r="BM62" s="161"/>
      <c r="BN62" s="161"/>
      <c r="BO62" s="161"/>
      <c r="BP62" s="161"/>
      <c r="BQ62" s="161"/>
      <c r="BR62" s="161"/>
      <c r="BS62" s="161"/>
      <c r="BT62" s="161"/>
      <c r="BU62" s="161"/>
      <c r="BV62" s="161"/>
      <c r="BW62" s="161"/>
      <c r="BX62" s="161"/>
      <c r="BY62" s="161"/>
      <c r="BZ62" s="161"/>
      <c r="CA62" s="161"/>
      <c r="CB62" s="161"/>
      <c r="CC62" s="161"/>
      <c r="CD62" s="161"/>
      <c r="CE62" s="161"/>
      <c r="CF62" s="161"/>
      <c r="CG62" s="161"/>
      <c r="CH62" s="161"/>
      <c r="CI62" s="161"/>
      <c r="CJ62" s="161"/>
      <c r="CK62" s="161"/>
      <c r="CL62" s="161"/>
      <c r="CM62" s="161"/>
    </row>
    <row r="63" spans="1:91" s="216" customFormat="1" ht="11.25" x14ac:dyDescent="0.2">
      <c r="A63" s="220">
        <v>2</v>
      </c>
      <c r="B63" s="221" t="s">
        <v>46</v>
      </c>
      <c r="C63" s="610" t="s">
        <v>120</v>
      </c>
      <c r="D63" s="610"/>
      <c r="E63" s="609" t="s">
        <v>14</v>
      </c>
      <c r="F63" s="609"/>
      <c r="G63" s="227">
        <v>17</v>
      </c>
      <c r="H63" s="228" t="s">
        <v>79</v>
      </c>
      <c r="I63" s="614" t="s">
        <v>155</v>
      </c>
      <c r="J63" s="614"/>
      <c r="K63" s="614"/>
      <c r="L63" s="614"/>
      <c r="M63" s="613" t="s">
        <v>29</v>
      </c>
      <c r="N63" s="613"/>
      <c r="O63" s="291">
        <v>32</v>
      </c>
      <c r="P63" s="235" t="s">
        <v>104</v>
      </c>
      <c r="Q63" s="628" t="s">
        <v>173</v>
      </c>
      <c r="R63" s="628"/>
      <c r="S63" s="628"/>
      <c r="T63" s="628"/>
      <c r="U63" s="637" t="s">
        <v>409</v>
      </c>
      <c r="V63" s="637"/>
      <c r="W63" s="241">
        <v>47</v>
      </c>
      <c r="X63" s="242" t="s">
        <v>61</v>
      </c>
      <c r="Y63" s="631" t="s">
        <v>136</v>
      </c>
      <c r="Z63" s="632"/>
      <c r="AA63" s="632"/>
      <c r="AB63" s="633"/>
      <c r="AC63" s="634" t="s">
        <v>412</v>
      </c>
      <c r="AD63" s="635"/>
      <c r="AE63" s="271"/>
      <c r="AF63" s="161"/>
      <c r="AG63" s="161"/>
      <c r="AH63" s="161"/>
      <c r="AI63" s="161"/>
      <c r="AJ63" s="161"/>
      <c r="AK63" s="161"/>
      <c r="AL63" s="161"/>
      <c r="AM63" s="161"/>
      <c r="AN63" s="161"/>
      <c r="AO63" s="161"/>
      <c r="AP63" s="161"/>
      <c r="AQ63" s="161"/>
      <c r="AR63" s="161"/>
      <c r="AS63" s="161"/>
      <c r="AT63" s="161"/>
      <c r="AU63" s="161"/>
      <c r="AV63" s="161"/>
      <c r="AW63" s="161"/>
      <c r="AX63" s="161"/>
      <c r="AY63" s="161"/>
      <c r="AZ63" s="161"/>
      <c r="BA63" s="161"/>
      <c r="BB63" s="161"/>
      <c r="BC63" s="161"/>
      <c r="BD63" s="161"/>
      <c r="BE63" s="161"/>
      <c r="BF63" s="161"/>
      <c r="BG63" s="161"/>
      <c r="BH63" s="161"/>
      <c r="BI63" s="161"/>
      <c r="BJ63" s="161"/>
      <c r="BK63" s="161"/>
      <c r="BL63" s="161"/>
      <c r="BM63" s="161"/>
      <c r="BN63" s="161"/>
      <c r="BO63" s="161"/>
      <c r="BP63" s="161"/>
      <c r="BQ63" s="161"/>
      <c r="BR63" s="161"/>
      <c r="BS63" s="161"/>
      <c r="BT63" s="161"/>
      <c r="BU63" s="161"/>
      <c r="BV63" s="161"/>
      <c r="BW63" s="161"/>
      <c r="BX63" s="161"/>
      <c r="BY63" s="161"/>
      <c r="BZ63" s="161"/>
      <c r="CA63" s="161"/>
      <c r="CB63" s="161"/>
      <c r="CC63" s="161"/>
      <c r="CD63" s="161"/>
      <c r="CE63" s="161"/>
      <c r="CF63" s="161"/>
      <c r="CG63" s="161"/>
      <c r="CH63" s="161"/>
      <c r="CI63" s="161"/>
      <c r="CJ63" s="161"/>
      <c r="CK63" s="161"/>
      <c r="CL63" s="161"/>
      <c r="CM63" s="161"/>
    </row>
    <row r="64" spans="1:91" s="216" customFormat="1" ht="11.25" x14ac:dyDescent="0.2">
      <c r="A64" s="220">
        <v>3</v>
      </c>
      <c r="B64" s="221" t="s">
        <v>47</v>
      </c>
      <c r="C64" s="610" t="s">
        <v>121</v>
      </c>
      <c r="D64" s="610"/>
      <c r="E64" s="609" t="s">
        <v>14</v>
      </c>
      <c r="F64" s="609"/>
      <c r="G64" s="227">
        <v>18</v>
      </c>
      <c r="H64" s="228" t="s">
        <v>80</v>
      </c>
      <c r="I64" s="614" t="s">
        <v>159</v>
      </c>
      <c r="J64" s="614"/>
      <c r="K64" s="614"/>
      <c r="L64" s="614"/>
      <c r="M64" s="613" t="s">
        <v>29</v>
      </c>
      <c r="N64" s="613"/>
      <c r="O64" s="291">
        <v>33</v>
      </c>
      <c r="P64" s="235" t="s">
        <v>105</v>
      </c>
      <c r="Q64" s="628" t="s">
        <v>175</v>
      </c>
      <c r="R64" s="628"/>
      <c r="S64" s="628"/>
      <c r="T64" s="628"/>
      <c r="U64" s="637" t="s">
        <v>409</v>
      </c>
      <c r="V64" s="637"/>
      <c r="W64" s="241">
        <v>48</v>
      </c>
      <c r="X64" s="242" t="s">
        <v>62</v>
      </c>
      <c r="Y64" s="631" t="s">
        <v>137</v>
      </c>
      <c r="Z64" s="632"/>
      <c r="AA64" s="632"/>
      <c r="AB64" s="633"/>
      <c r="AC64" s="634" t="s">
        <v>412</v>
      </c>
      <c r="AD64" s="635"/>
      <c r="AE64" s="271"/>
      <c r="AF64" s="161"/>
      <c r="AG64" s="161"/>
      <c r="AH64" s="161"/>
      <c r="AI64" s="161"/>
      <c r="AJ64" s="161"/>
      <c r="AK64" s="161"/>
      <c r="AL64" s="161"/>
      <c r="AM64" s="161"/>
      <c r="AN64" s="161"/>
      <c r="AO64" s="161"/>
      <c r="AP64" s="161"/>
      <c r="AQ64" s="161"/>
      <c r="AR64" s="161"/>
      <c r="AS64" s="161"/>
      <c r="AT64" s="161"/>
      <c r="AU64" s="161"/>
      <c r="AV64" s="161"/>
      <c r="AW64" s="161"/>
      <c r="AX64" s="161"/>
      <c r="AY64" s="161"/>
      <c r="AZ64" s="161"/>
      <c r="BA64" s="161"/>
      <c r="BB64" s="161"/>
      <c r="BC64" s="161"/>
      <c r="BD64" s="161"/>
      <c r="BE64" s="161"/>
      <c r="BF64" s="161"/>
      <c r="BG64" s="161"/>
      <c r="BH64" s="161"/>
      <c r="BI64" s="161"/>
      <c r="BJ64" s="161"/>
      <c r="BK64" s="161"/>
      <c r="BL64" s="161"/>
      <c r="BM64" s="161"/>
      <c r="BN64" s="161"/>
      <c r="BO64" s="161"/>
      <c r="BP64" s="161"/>
      <c r="BQ64" s="161"/>
      <c r="BR64" s="161"/>
      <c r="BS64" s="161"/>
      <c r="BT64" s="161"/>
      <c r="BU64" s="161"/>
      <c r="BV64" s="161"/>
      <c r="BW64" s="161"/>
      <c r="BX64" s="161"/>
      <c r="BY64" s="161"/>
      <c r="BZ64" s="161"/>
      <c r="CA64" s="161"/>
      <c r="CB64" s="161"/>
      <c r="CC64" s="161"/>
      <c r="CD64" s="161"/>
      <c r="CE64" s="161"/>
      <c r="CF64" s="161"/>
      <c r="CG64" s="161"/>
      <c r="CH64" s="161"/>
      <c r="CI64" s="161"/>
      <c r="CJ64" s="161"/>
      <c r="CK64" s="161"/>
      <c r="CL64" s="161"/>
      <c r="CM64" s="161"/>
    </row>
    <row r="65" spans="1:91" s="216" customFormat="1" ht="11.25" x14ac:dyDescent="0.2">
      <c r="A65" s="220">
        <v>4</v>
      </c>
      <c r="B65" s="221" t="s">
        <v>48</v>
      </c>
      <c r="C65" s="610" t="s">
        <v>122</v>
      </c>
      <c r="D65" s="610"/>
      <c r="E65" s="609" t="s">
        <v>14</v>
      </c>
      <c r="F65" s="609"/>
      <c r="G65" s="227">
        <v>19</v>
      </c>
      <c r="H65" s="228" t="s">
        <v>81</v>
      </c>
      <c r="I65" s="614"/>
      <c r="J65" s="614"/>
      <c r="K65" s="614"/>
      <c r="L65" s="614"/>
      <c r="M65" s="613" t="s">
        <v>29</v>
      </c>
      <c r="N65" s="613"/>
      <c r="O65" s="291">
        <v>34</v>
      </c>
      <c r="P65" s="235" t="s">
        <v>106</v>
      </c>
      <c r="Q65" s="628" t="s">
        <v>176</v>
      </c>
      <c r="R65" s="628"/>
      <c r="S65" s="628"/>
      <c r="T65" s="628"/>
      <c r="U65" s="637" t="s">
        <v>409</v>
      </c>
      <c r="V65" s="637"/>
      <c r="W65" s="241">
        <v>49</v>
      </c>
      <c r="X65" s="242" t="s">
        <v>63</v>
      </c>
      <c r="Y65" s="631" t="s">
        <v>413</v>
      </c>
      <c r="Z65" s="632"/>
      <c r="AA65" s="632"/>
      <c r="AB65" s="633"/>
      <c r="AC65" s="634" t="s">
        <v>412</v>
      </c>
      <c r="AD65" s="635"/>
      <c r="AE65" s="271"/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1"/>
      <c r="AQ65" s="161"/>
      <c r="AR65" s="161"/>
      <c r="AS65" s="161"/>
      <c r="AT65" s="161"/>
      <c r="AU65" s="161"/>
      <c r="AV65" s="161"/>
      <c r="AW65" s="161"/>
      <c r="AX65" s="161"/>
      <c r="AY65" s="161"/>
      <c r="AZ65" s="161"/>
      <c r="BA65" s="161"/>
      <c r="BB65" s="161"/>
      <c r="BC65" s="161"/>
      <c r="BD65" s="161"/>
      <c r="BE65" s="161"/>
      <c r="BF65" s="161"/>
      <c r="BG65" s="161"/>
      <c r="BH65" s="161"/>
      <c r="BI65" s="161"/>
      <c r="BJ65" s="161"/>
      <c r="BK65" s="161"/>
      <c r="BL65" s="161"/>
      <c r="BM65" s="161"/>
      <c r="BN65" s="161"/>
      <c r="BO65" s="161"/>
      <c r="BP65" s="161"/>
      <c r="BQ65" s="161"/>
      <c r="BR65" s="161"/>
      <c r="BS65" s="161"/>
      <c r="BT65" s="161"/>
      <c r="BU65" s="161"/>
      <c r="BV65" s="161"/>
      <c r="BW65" s="161"/>
      <c r="BX65" s="161"/>
      <c r="BY65" s="161"/>
      <c r="BZ65" s="161"/>
      <c r="CA65" s="161"/>
      <c r="CB65" s="161"/>
      <c r="CC65" s="161"/>
      <c r="CD65" s="161"/>
      <c r="CE65" s="161"/>
      <c r="CF65" s="161"/>
      <c r="CG65" s="161"/>
      <c r="CH65" s="161"/>
      <c r="CI65" s="161"/>
      <c r="CJ65" s="161"/>
      <c r="CK65" s="161"/>
      <c r="CL65" s="161"/>
      <c r="CM65" s="161"/>
    </row>
    <row r="66" spans="1:91" s="216" customFormat="1" ht="11.25" x14ac:dyDescent="0.2">
      <c r="A66" s="220">
        <v>5</v>
      </c>
      <c r="B66" s="221" t="s">
        <v>49</v>
      </c>
      <c r="C66" s="610" t="s">
        <v>124</v>
      </c>
      <c r="D66" s="610"/>
      <c r="E66" s="609" t="s">
        <v>45</v>
      </c>
      <c r="F66" s="609"/>
      <c r="G66" s="227">
        <v>20</v>
      </c>
      <c r="H66" s="228" t="s">
        <v>82</v>
      </c>
      <c r="I66" s="614" t="s">
        <v>158</v>
      </c>
      <c r="J66" s="614"/>
      <c r="K66" s="614"/>
      <c r="L66" s="614"/>
      <c r="M66" s="613" t="s">
        <v>29</v>
      </c>
      <c r="N66" s="613"/>
      <c r="O66" s="291">
        <v>35</v>
      </c>
      <c r="P66" s="235" t="s">
        <v>85</v>
      </c>
      <c r="Q66" s="628" t="s">
        <v>160</v>
      </c>
      <c r="R66" s="628"/>
      <c r="S66" s="628"/>
      <c r="T66" s="628"/>
      <c r="U66" s="637" t="s">
        <v>411</v>
      </c>
      <c r="V66" s="637"/>
      <c r="W66" s="241">
        <v>50</v>
      </c>
      <c r="X66" s="242" t="s">
        <v>64</v>
      </c>
      <c r="Y66" s="631" t="s">
        <v>139</v>
      </c>
      <c r="Z66" s="632"/>
      <c r="AA66" s="632"/>
      <c r="AB66" s="633"/>
      <c r="AC66" s="634" t="s">
        <v>412</v>
      </c>
      <c r="AD66" s="635"/>
      <c r="AE66" s="271"/>
      <c r="AF66" s="161"/>
      <c r="AG66" s="161"/>
      <c r="AH66" s="161"/>
      <c r="AI66" s="161"/>
      <c r="AJ66" s="161"/>
      <c r="AK66" s="161"/>
      <c r="AL66" s="161"/>
      <c r="AM66" s="161"/>
      <c r="AN66" s="161"/>
      <c r="AO66" s="161"/>
      <c r="AP66" s="161"/>
      <c r="AQ66" s="161"/>
      <c r="AR66" s="161"/>
      <c r="AS66" s="161"/>
      <c r="AT66" s="161"/>
      <c r="AU66" s="161"/>
      <c r="AV66" s="161"/>
      <c r="AW66" s="161"/>
      <c r="AX66" s="161"/>
      <c r="AY66" s="161"/>
      <c r="AZ66" s="161"/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1"/>
      <c r="BL66" s="161"/>
      <c r="BM66" s="161"/>
      <c r="BN66" s="161"/>
      <c r="BO66" s="161"/>
      <c r="BP66" s="161"/>
      <c r="BQ66" s="161"/>
      <c r="BR66" s="161"/>
      <c r="BS66" s="161"/>
      <c r="BT66" s="161"/>
      <c r="BU66" s="161"/>
      <c r="BV66" s="161"/>
      <c r="BW66" s="161"/>
      <c r="BX66" s="161"/>
      <c r="BY66" s="161"/>
      <c r="BZ66" s="161"/>
      <c r="CA66" s="161"/>
      <c r="CB66" s="161"/>
      <c r="CC66" s="161"/>
      <c r="CD66" s="161"/>
      <c r="CE66" s="161"/>
      <c r="CF66" s="161"/>
      <c r="CG66" s="161"/>
      <c r="CH66" s="161"/>
      <c r="CI66" s="161"/>
      <c r="CJ66" s="161"/>
      <c r="CK66" s="161"/>
      <c r="CL66" s="161"/>
      <c r="CM66" s="161"/>
    </row>
    <row r="67" spans="1:91" s="216" customFormat="1" ht="11.25" x14ac:dyDescent="0.2">
      <c r="A67" s="220">
        <v>6</v>
      </c>
      <c r="B67" s="221" t="s">
        <v>50</v>
      </c>
      <c r="C67" s="610" t="s">
        <v>407</v>
      </c>
      <c r="D67" s="610"/>
      <c r="E67" s="609" t="s">
        <v>45</v>
      </c>
      <c r="F67" s="609"/>
      <c r="G67" s="227">
        <v>21</v>
      </c>
      <c r="H67" s="228" t="s">
        <v>83</v>
      </c>
      <c r="I67" s="614"/>
      <c r="J67" s="614"/>
      <c r="K67" s="614"/>
      <c r="L67" s="614"/>
      <c r="M67" s="613" t="s">
        <v>29</v>
      </c>
      <c r="N67" s="613"/>
      <c r="O67" s="291">
        <v>36</v>
      </c>
      <c r="P67" s="235" t="s">
        <v>87</v>
      </c>
      <c r="Q67" s="628" t="s">
        <v>246</v>
      </c>
      <c r="R67" s="628"/>
      <c r="S67" s="628"/>
      <c r="T67" s="628"/>
      <c r="U67" s="637" t="s">
        <v>411</v>
      </c>
      <c r="V67" s="637"/>
      <c r="W67" s="241">
        <v>51</v>
      </c>
      <c r="X67" s="242" t="s">
        <v>65</v>
      </c>
      <c r="Y67" s="631" t="s">
        <v>140</v>
      </c>
      <c r="Z67" s="632"/>
      <c r="AA67" s="632"/>
      <c r="AB67" s="633"/>
      <c r="AC67" s="634" t="s">
        <v>66</v>
      </c>
      <c r="AD67" s="635"/>
      <c r="AE67" s="271"/>
      <c r="AF67" s="161"/>
      <c r="AG67" s="161"/>
      <c r="AH67" s="161"/>
      <c r="AI67" s="161"/>
      <c r="AJ67" s="161"/>
      <c r="AK67" s="161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1"/>
      <c r="AW67" s="161"/>
      <c r="AX67" s="161"/>
      <c r="AY67" s="161"/>
      <c r="AZ67" s="161"/>
      <c r="BA67" s="161"/>
      <c r="BB67" s="161"/>
      <c r="BC67" s="161"/>
      <c r="BD67" s="161"/>
      <c r="BE67" s="161"/>
      <c r="BF67" s="161"/>
      <c r="BG67" s="161"/>
      <c r="BH67" s="161"/>
      <c r="BI67" s="161"/>
      <c r="BJ67" s="161"/>
      <c r="BK67" s="161"/>
      <c r="BL67" s="161"/>
      <c r="BM67" s="161"/>
      <c r="BN67" s="161"/>
      <c r="BO67" s="161"/>
      <c r="BP67" s="161"/>
      <c r="BQ67" s="161"/>
      <c r="BR67" s="161"/>
      <c r="BS67" s="161"/>
      <c r="BT67" s="161"/>
      <c r="BU67" s="161"/>
      <c r="BV67" s="161"/>
      <c r="BW67" s="161"/>
      <c r="BX67" s="161"/>
      <c r="BY67" s="161"/>
      <c r="BZ67" s="161"/>
      <c r="CA67" s="161"/>
      <c r="CB67" s="161"/>
      <c r="CC67" s="161"/>
      <c r="CD67" s="161"/>
      <c r="CE67" s="161"/>
      <c r="CF67" s="161"/>
      <c r="CG67" s="161"/>
      <c r="CH67" s="161"/>
      <c r="CI67" s="161"/>
      <c r="CJ67" s="161"/>
      <c r="CK67" s="161"/>
      <c r="CL67" s="161"/>
      <c r="CM67" s="161"/>
    </row>
    <row r="68" spans="1:91" s="216" customFormat="1" ht="11.25" x14ac:dyDescent="0.2">
      <c r="A68" s="220">
        <v>7</v>
      </c>
      <c r="B68" s="221" t="s">
        <v>51</v>
      </c>
      <c r="C68" s="610" t="s">
        <v>127</v>
      </c>
      <c r="D68" s="610"/>
      <c r="E68" s="609" t="s">
        <v>45</v>
      </c>
      <c r="F68" s="609"/>
      <c r="G68" s="227">
        <v>22</v>
      </c>
      <c r="H68" s="228" t="s">
        <v>198</v>
      </c>
      <c r="I68" s="614" t="s">
        <v>217</v>
      </c>
      <c r="J68" s="614"/>
      <c r="K68" s="614"/>
      <c r="L68" s="614"/>
      <c r="M68" s="613" t="s">
        <v>29</v>
      </c>
      <c r="N68" s="613"/>
      <c r="O68" s="291">
        <v>37</v>
      </c>
      <c r="P68" s="235" t="s">
        <v>88</v>
      </c>
      <c r="Q68" s="628" t="s">
        <v>161</v>
      </c>
      <c r="R68" s="628"/>
      <c r="S68" s="628"/>
      <c r="T68" s="628"/>
      <c r="U68" s="637" t="s">
        <v>411</v>
      </c>
      <c r="V68" s="637"/>
      <c r="W68" s="241">
        <v>52</v>
      </c>
      <c r="X68" s="242" t="s">
        <v>67</v>
      </c>
      <c r="Y68" s="631" t="s">
        <v>141</v>
      </c>
      <c r="Z68" s="632"/>
      <c r="AA68" s="632"/>
      <c r="AB68" s="633"/>
      <c r="AC68" s="634" t="s">
        <v>66</v>
      </c>
      <c r="AD68" s="635"/>
      <c r="AE68" s="271"/>
      <c r="AF68" s="161"/>
      <c r="AG68" s="161"/>
      <c r="AH68" s="161"/>
      <c r="AI68" s="161"/>
      <c r="AJ68" s="161"/>
      <c r="AK68" s="161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1"/>
      <c r="AW68" s="161"/>
      <c r="AX68" s="161"/>
      <c r="AY68" s="161"/>
      <c r="AZ68" s="161"/>
      <c r="BA68" s="161"/>
      <c r="BB68" s="161"/>
      <c r="BC68" s="161"/>
      <c r="BD68" s="161"/>
      <c r="BE68" s="161"/>
      <c r="BF68" s="161"/>
      <c r="BG68" s="161"/>
      <c r="BH68" s="161"/>
      <c r="BI68" s="161"/>
      <c r="BJ68" s="161"/>
      <c r="BK68" s="161"/>
      <c r="BL68" s="161"/>
      <c r="BM68" s="161"/>
      <c r="BN68" s="161"/>
      <c r="BO68" s="161"/>
      <c r="BP68" s="161"/>
      <c r="BQ68" s="161"/>
      <c r="BR68" s="161"/>
      <c r="BS68" s="161"/>
      <c r="BT68" s="161"/>
      <c r="BU68" s="161"/>
      <c r="BV68" s="161"/>
      <c r="BW68" s="161"/>
      <c r="BX68" s="161"/>
      <c r="BY68" s="161"/>
      <c r="BZ68" s="161"/>
      <c r="CA68" s="161"/>
      <c r="CB68" s="161"/>
      <c r="CC68" s="161"/>
      <c r="CD68" s="161"/>
      <c r="CE68" s="161"/>
      <c r="CF68" s="161"/>
      <c r="CG68" s="161"/>
      <c r="CH68" s="161"/>
      <c r="CI68" s="161"/>
      <c r="CJ68" s="161"/>
      <c r="CK68" s="161"/>
      <c r="CL68" s="161"/>
      <c r="CM68" s="161"/>
    </row>
    <row r="69" spans="1:91" s="216" customFormat="1" ht="11.25" x14ac:dyDescent="0.2">
      <c r="A69" s="220">
        <v>8</v>
      </c>
      <c r="B69" s="221" t="s">
        <v>52</v>
      </c>
      <c r="C69" s="610" t="s">
        <v>129</v>
      </c>
      <c r="D69" s="610"/>
      <c r="E69" s="609" t="s">
        <v>45</v>
      </c>
      <c r="F69" s="609"/>
      <c r="G69" s="227">
        <v>23</v>
      </c>
      <c r="H69" s="228" t="s">
        <v>84</v>
      </c>
      <c r="I69" s="614" t="s">
        <v>233</v>
      </c>
      <c r="J69" s="614"/>
      <c r="K69" s="614"/>
      <c r="L69" s="614"/>
      <c r="M69" s="613" t="s">
        <v>29</v>
      </c>
      <c r="N69" s="613"/>
      <c r="O69" s="291">
        <v>38</v>
      </c>
      <c r="P69" s="235" t="s">
        <v>89</v>
      </c>
      <c r="Q69" s="628" t="s">
        <v>162</v>
      </c>
      <c r="R69" s="628"/>
      <c r="S69" s="628"/>
      <c r="T69" s="628"/>
      <c r="U69" s="637" t="s">
        <v>420</v>
      </c>
      <c r="V69" s="637"/>
      <c r="W69" s="241">
        <v>53</v>
      </c>
      <c r="X69" s="242" t="s">
        <v>68</v>
      </c>
      <c r="Y69" s="631" t="s">
        <v>143</v>
      </c>
      <c r="Z69" s="632"/>
      <c r="AA69" s="632"/>
      <c r="AB69" s="633"/>
      <c r="AC69" s="634" t="s">
        <v>66</v>
      </c>
      <c r="AD69" s="635"/>
      <c r="AE69" s="271"/>
      <c r="AF69" s="161"/>
      <c r="AG69" s="161"/>
      <c r="AH69" s="161"/>
      <c r="AI69" s="161"/>
      <c r="AJ69" s="161"/>
      <c r="AK69" s="161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1"/>
      <c r="AW69" s="161"/>
      <c r="AX69" s="161"/>
      <c r="AY69" s="161"/>
      <c r="AZ69" s="161"/>
      <c r="BA69" s="161"/>
      <c r="BB69" s="161"/>
      <c r="BC69" s="161"/>
      <c r="BD69" s="161"/>
      <c r="BE69" s="161"/>
      <c r="BF69" s="161"/>
      <c r="BG69" s="161"/>
      <c r="BH69" s="161"/>
      <c r="BI69" s="161"/>
      <c r="BJ69" s="161"/>
      <c r="BK69" s="161"/>
      <c r="BL69" s="161"/>
      <c r="BM69" s="161"/>
      <c r="BN69" s="161"/>
      <c r="BO69" s="161"/>
      <c r="BP69" s="161"/>
      <c r="BQ69" s="161"/>
      <c r="BR69" s="161"/>
      <c r="BS69" s="161"/>
      <c r="BT69" s="161"/>
      <c r="BU69" s="161"/>
      <c r="BV69" s="161"/>
      <c r="BW69" s="161"/>
      <c r="BX69" s="161"/>
      <c r="BY69" s="161"/>
      <c r="BZ69" s="161"/>
      <c r="CA69" s="161"/>
      <c r="CB69" s="161"/>
      <c r="CC69" s="161"/>
      <c r="CD69" s="161"/>
      <c r="CE69" s="161"/>
      <c r="CF69" s="161"/>
      <c r="CG69" s="161"/>
      <c r="CH69" s="161"/>
      <c r="CI69" s="161"/>
      <c r="CJ69" s="161"/>
      <c r="CK69" s="161"/>
      <c r="CL69" s="161"/>
      <c r="CM69" s="161"/>
    </row>
    <row r="70" spans="1:91" s="216" customFormat="1" ht="11.25" x14ac:dyDescent="0.2">
      <c r="A70" s="220">
        <v>9</v>
      </c>
      <c r="B70" s="221" t="s">
        <v>53</v>
      </c>
      <c r="C70" s="610" t="s">
        <v>200</v>
      </c>
      <c r="D70" s="610"/>
      <c r="E70" s="609" t="s">
        <v>45</v>
      </c>
      <c r="F70" s="609"/>
      <c r="G70" s="227">
        <v>24</v>
      </c>
      <c r="H70" s="228" t="s">
        <v>95</v>
      </c>
      <c r="I70" s="614" t="s">
        <v>166</v>
      </c>
      <c r="J70" s="614"/>
      <c r="K70" s="614"/>
      <c r="L70" s="614"/>
      <c r="M70" s="613" t="s">
        <v>96</v>
      </c>
      <c r="N70" s="613"/>
      <c r="O70" s="291">
        <v>39</v>
      </c>
      <c r="P70" s="235" t="s">
        <v>90</v>
      </c>
      <c r="Q70" s="628" t="s">
        <v>218</v>
      </c>
      <c r="R70" s="628"/>
      <c r="S70" s="628"/>
      <c r="T70" s="628"/>
      <c r="U70" s="637" t="s">
        <v>420</v>
      </c>
      <c r="V70" s="637"/>
      <c r="W70" s="241">
        <v>54</v>
      </c>
      <c r="X70" s="242" t="s">
        <v>69</v>
      </c>
      <c r="Y70" s="631" t="s">
        <v>145</v>
      </c>
      <c r="Z70" s="632"/>
      <c r="AA70" s="632"/>
      <c r="AB70" s="633"/>
      <c r="AC70" s="634" t="s">
        <v>66</v>
      </c>
      <c r="AD70" s="635"/>
      <c r="AE70" s="271"/>
      <c r="AF70" s="161"/>
      <c r="AG70" s="161"/>
      <c r="AH70" s="161"/>
      <c r="AI70" s="161"/>
      <c r="AJ70" s="161"/>
      <c r="AK70" s="161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1"/>
      <c r="BK70" s="161"/>
      <c r="BL70" s="161"/>
      <c r="BM70" s="161"/>
      <c r="BN70" s="161"/>
      <c r="BO70" s="161"/>
      <c r="BP70" s="161"/>
      <c r="BQ70" s="161"/>
      <c r="BR70" s="161"/>
      <c r="BS70" s="161"/>
      <c r="BT70" s="161"/>
      <c r="BU70" s="161"/>
      <c r="BV70" s="161"/>
      <c r="BW70" s="161"/>
      <c r="BX70" s="161"/>
      <c r="BY70" s="161"/>
      <c r="BZ70" s="161"/>
      <c r="CA70" s="161"/>
      <c r="CB70" s="161"/>
      <c r="CC70" s="161"/>
      <c r="CD70" s="161"/>
      <c r="CE70" s="161"/>
      <c r="CF70" s="161"/>
      <c r="CG70" s="161"/>
      <c r="CH70" s="161"/>
      <c r="CI70" s="161"/>
      <c r="CJ70" s="161"/>
      <c r="CK70" s="161"/>
      <c r="CL70" s="161"/>
      <c r="CM70" s="161"/>
    </row>
    <row r="71" spans="1:91" s="216" customFormat="1" ht="11.25" x14ac:dyDescent="0.2">
      <c r="A71" s="220">
        <v>10</v>
      </c>
      <c r="B71" s="221" t="s">
        <v>54</v>
      </c>
      <c r="C71" s="610" t="s">
        <v>130</v>
      </c>
      <c r="D71" s="610"/>
      <c r="E71" s="609" t="s">
        <v>45</v>
      </c>
      <c r="F71" s="609"/>
      <c r="G71" s="227">
        <v>25</v>
      </c>
      <c r="H71" s="228" t="s">
        <v>199</v>
      </c>
      <c r="I71" s="614" t="s">
        <v>171</v>
      </c>
      <c r="J71" s="614"/>
      <c r="K71" s="614"/>
      <c r="L71" s="614"/>
      <c r="M71" s="613" t="s">
        <v>96</v>
      </c>
      <c r="N71" s="613"/>
      <c r="O71" s="291">
        <v>40</v>
      </c>
      <c r="P71" s="235" t="s">
        <v>92</v>
      </c>
      <c r="Q71" s="628" t="s">
        <v>163</v>
      </c>
      <c r="R71" s="628"/>
      <c r="S71" s="628"/>
      <c r="T71" s="628"/>
      <c r="U71" s="637" t="s">
        <v>91</v>
      </c>
      <c r="V71" s="637"/>
      <c r="W71" s="241">
        <v>55</v>
      </c>
      <c r="X71" s="242" t="s">
        <v>70</v>
      </c>
      <c r="Y71" s="631" t="s">
        <v>249</v>
      </c>
      <c r="Z71" s="632"/>
      <c r="AA71" s="632"/>
      <c r="AB71" s="633"/>
      <c r="AC71" s="634" t="s">
        <v>66</v>
      </c>
      <c r="AD71" s="635"/>
      <c r="AE71" s="271"/>
      <c r="AF71" s="161"/>
      <c r="AG71" s="161"/>
      <c r="AH71" s="161"/>
      <c r="AI71" s="161"/>
      <c r="AJ71" s="161"/>
      <c r="AK71" s="161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1"/>
      <c r="AW71" s="161"/>
      <c r="AX71" s="161"/>
      <c r="AY71" s="161"/>
      <c r="AZ71" s="161"/>
      <c r="BA71" s="161"/>
      <c r="BB71" s="161"/>
      <c r="BC71" s="161"/>
      <c r="BD71" s="161"/>
      <c r="BE71" s="161"/>
      <c r="BF71" s="161"/>
      <c r="BG71" s="161"/>
      <c r="BH71" s="161"/>
      <c r="BI71" s="161"/>
      <c r="BJ71" s="161"/>
      <c r="BK71" s="161"/>
      <c r="BL71" s="161"/>
      <c r="BM71" s="161"/>
      <c r="BN71" s="161"/>
      <c r="BO71" s="161"/>
      <c r="BP71" s="161"/>
      <c r="BQ71" s="161"/>
      <c r="BR71" s="161"/>
      <c r="BS71" s="161"/>
      <c r="BT71" s="161"/>
      <c r="BU71" s="161"/>
      <c r="BV71" s="161"/>
      <c r="BW71" s="161"/>
      <c r="BX71" s="161"/>
      <c r="BY71" s="161"/>
      <c r="BZ71" s="161"/>
      <c r="CA71" s="161"/>
      <c r="CB71" s="161"/>
      <c r="CC71" s="161"/>
      <c r="CD71" s="161"/>
      <c r="CE71" s="161"/>
      <c r="CF71" s="161"/>
      <c r="CG71" s="161"/>
      <c r="CH71" s="161"/>
      <c r="CI71" s="161"/>
      <c r="CJ71" s="161"/>
      <c r="CK71" s="161"/>
      <c r="CL71" s="161"/>
      <c r="CM71" s="161"/>
    </row>
    <row r="72" spans="1:91" s="216" customFormat="1" ht="11.25" x14ac:dyDescent="0.2">
      <c r="A72" s="220">
        <v>11</v>
      </c>
      <c r="B72" s="221" t="s">
        <v>55</v>
      </c>
      <c r="C72" s="610" t="s">
        <v>131</v>
      </c>
      <c r="D72" s="610"/>
      <c r="E72" s="609" t="s">
        <v>45</v>
      </c>
      <c r="F72" s="609"/>
      <c r="G72" s="227">
        <v>26</v>
      </c>
      <c r="H72" s="228" t="s">
        <v>97</v>
      </c>
      <c r="I72" s="614" t="s">
        <v>167</v>
      </c>
      <c r="J72" s="614"/>
      <c r="K72" s="614"/>
      <c r="L72" s="614"/>
      <c r="M72" s="613" t="s">
        <v>96</v>
      </c>
      <c r="N72" s="613"/>
      <c r="O72" s="291">
        <v>41</v>
      </c>
      <c r="P72" s="235" t="s">
        <v>93</v>
      </c>
      <c r="Q72" s="628" t="s">
        <v>164</v>
      </c>
      <c r="R72" s="628"/>
      <c r="S72" s="628"/>
      <c r="T72" s="628"/>
      <c r="U72" s="637" t="s">
        <v>91</v>
      </c>
      <c r="V72" s="637"/>
      <c r="W72" s="241">
        <v>56</v>
      </c>
      <c r="X72" s="242" t="s">
        <v>71</v>
      </c>
      <c r="Y72" s="631" t="s">
        <v>148</v>
      </c>
      <c r="Z72" s="632"/>
      <c r="AA72" s="632"/>
      <c r="AB72" s="633"/>
      <c r="AC72" s="634" t="s">
        <v>414</v>
      </c>
      <c r="AD72" s="635"/>
      <c r="AE72" s="271"/>
      <c r="AF72" s="161"/>
      <c r="AG72" s="161"/>
      <c r="AH72" s="161"/>
      <c r="AI72" s="161"/>
      <c r="AJ72" s="161"/>
      <c r="AK72" s="161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1"/>
      <c r="AW72" s="161"/>
      <c r="AX72" s="161"/>
      <c r="AY72" s="161"/>
      <c r="AZ72" s="161"/>
      <c r="BA72" s="161"/>
      <c r="BB72" s="161"/>
      <c r="BC72" s="161"/>
      <c r="BD72" s="161"/>
      <c r="BE72" s="161"/>
      <c r="BF72" s="161"/>
      <c r="BG72" s="161"/>
      <c r="BH72" s="161"/>
      <c r="BI72" s="161"/>
      <c r="BJ72" s="161"/>
      <c r="BK72" s="161"/>
      <c r="BL72" s="161"/>
      <c r="BM72" s="161"/>
      <c r="BN72" s="161"/>
      <c r="BO72" s="161"/>
      <c r="BP72" s="161"/>
      <c r="BQ72" s="161"/>
      <c r="BR72" s="161"/>
      <c r="BS72" s="161"/>
      <c r="BT72" s="161"/>
      <c r="BU72" s="161"/>
      <c r="BV72" s="161"/>
      <c r="BW72" s="161"/>
      <c r="BX72" s="161"/>
      <c r="BY72" s="161"/>
      <c r="BZ72" s="161"/>
      <c r="CA72" s="161"/>
      <c r="CB72" s="161"/>
      <c r="CC72" s="161"/>
      <c r="CD72" s="161"/>
      <c r="CE72" s="161"/>
      <c r="CF72" s="161"/>
      <c r="CG72" s="161"/>
      <c r="CH72" s="161"/>
      <c r="CI72" s="161"/>
      <c r="CJ72" s="161"/>
      <c r="CK72" s="161"/>
      <c r="CL72" s="161"/>
      <c r="CM72" s="161"/>
    </row>
    <row r="73" spans="1:91" s="216" customFormat="1" ht="11.25" x14ac:dyDescent="0.2">
      <c r="A73" s="220">
        <v>12</v>
      </c>
      <c r="B73" s="221" t="s">
        <v>56</v>
      </c>
      <c r="C73" s="610" t="s">
        <v>132</v>
      </c>
      <c r="D73" s="610"/>
      <c r="E73" s="609" t="s">
        <v>45</v>
      </c>
      <c r="F73" s="609"/>
      <c r="G73" s="227">
        <v>27</v>
      </c>
      <c r="H73" s="228" t="s">
        <v>98</v>
      </c>
      <c r="I73" s="614" t="s">
        <v>168</v>
      </c>
      <c r="J73" s="614"/>
      <c r="K73" s="614"/>
      <c r="L73" s="614"/>
      <c r="M73" s="613" t="s">
        <v>96</v>
      </c>
      <c r="N73" s="613"/>
      <c r="O73" s="291">
        <v>42</v>
      </c>
      <c r="P73" s="235" t="s">
        <v>94</v>
      </c>
      <c r="Q73" s="628" t="s">
        <v>165</v>
      </c>
      <c r="R73" s="628"/>
      <c r="S73" s="628"/>
      <c r="T73" s="628"/>
      <c r="U73" s="637" t="s">
        <v>91</v>
      </c>
      <c r="V73" s="637"/>
      <c r="W73" s="241">
        <v>57</v>
      </c>
      <c r="X73" s="242" t="s">
        <v>73</v>
      </c>
      <c r="Y73" s="631" t="s">
        <v>150</v>
      </c>
      <c r="Z73" s="632"/>
      <c r="AA73" s="632"/>
      <c r="AB73" s="633"/>
      <c r="AC73" s="634" t="s">
        <v>414</v>
      </c>
      <c r="AD73" s="635"/>
      <c r="AE73" s="27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  <c r="AY73" s="161"/>
      <c r="AZ73" s="161"/>
      <c r="BA73" s="161"/>
      <c r="BB73" s="161"/>
      <c r="BC73" s="161"/>
      <c r="BD73" s="161"/>
      <c r="BE73" s="161"/>
      <c r="BF73" s="161"/>
      <c r="BG73" s="161"/>
      <c r="BH73" s="161"/>
      <c r="BI73" s="161"/>
      <c r="BJ73" s="161"/>
      <c r="BK73" s="161"/>
      <c r="BL73" s="161"/>
      <c r="BM73" s="161"/>
      <c r="BN73" s="161"/>
      <c r="BO73" s="161"/>
      <c r="BP73" s="161"/>
      <c r="BQ73" s="161"/>
      <c r="BR73" s="161"/>
      <c r="BS73" s="161"/>
      <c r="BT73" s="161"/>
      <c r="BU73" s="161"/>
      <c r="BV73" s="161"/>
      <c r="BW73" s="161"/>
      <c r="BX73" s="161"/>
      <c r="BY73" s="161"/>
      <c r="BZ73" s="161"/>
      <c r="CA73" s="161"/>
      <c r="CB73" s="161"/>
      <c r="CC73" s="161"/>
      <c r="CD73" s="161"/>
      <c r="CE73" s="161"/>
      <c r="CF73" s="161"/>
      <c r="CG73" s="161"/>
      <c r="CH73" s="161"/>
      <c r="CI73" s="161"/>
      <c r="CJ73" s="161"/>
      <c r="CK73" s="161"/>
      <c r="CL73" s="161"/>
      <c r="CM73" s="161"/>
    </row>
    <row r="74" spans="1:91" s="216" customFormat="1" ht="11.25" x14ac:dyDescent="0.2">
      <c r="A74" s="220">
        <v>13</v>
      </c>
      <c r="B74" s="221" t="s">
        <v>57</v>
      </c>
      <c r="C74" s="610" t="s">
        <v>123</v>
      </c>
      <c r="D74" s="610"/>
      <c r="E74" s="609" t="s">
        <v>408</v>
      </c>
      <c r="F74" s="609"/>
      <c r="G74" s="227">
        <v>28</v>
      </c>
      <c r="H74" s="228" t="s">
        <v>99</v>
      </c>
      <c r="I74" s="614" t="s">
        <v>169</v>
      </c>
      <c r="J74" s="614"/>
      <c r="K74" s="614"/>
      <c r="L74" s="614"/>
      <c r="M74" s="613" t="s">
        <v>96</v>
      </c>
      <c r="N74" s="613"/>
      <c r="O74" s="291">
        <v>43</v>
      </c>
      <c r="P74" s="235" t="s">
        <v>234</v>
      </c>
      <c r="Q74" s="628" t="s">
        <v>248</v>
      </c>
      <c r="R74" s="628"/>
      <c r="S74" s="628"/>
      <c r="T74" s="628"/>
      <c r="U74" s="637" t="s">
        <v>91</v>
      </c>
      <c r="V74" s="637"/>
      <c r="W74" s="241">
        <v>58</v>
      </c>
      <c r="X74" s="242" t="s">
        <v>74</v>
      </c>
      <c r="Y74" s="631" t="s">
        <v>149</v>
      </c>
      <c r="Z74" s="632"/>
      <c r="AA74" s="632"/>
      <c r="AB74" s="633"/>
      <c r="AC74" s="634" t="s">
        <v>414</v>
      </c>
      <c r="AD74" s="635"/>
      <c r="AE74" s="271"/>
      <c r="AF74" s="161"/>
      <c r="AG74" s="161"/>
      <c r="AH74" s="161"/>
      <c r="AI74" s="161"/>
      <c r="AJ74" s="161"/>
      <c r="AK74" s="161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1"/>
      <c r="AW74" s="161"/>
      <c r="AX74" s="161"/>
      <c r="AY74" s="161"/>
      <c r="AZ74" s="161"/>
      <c r="BA74" s="161"/>
      <c r="BB74" s="161"/>
      <c r="BC74" s="161"/>
      <c r="BD74" s="161"/>
      <c r="BE74" s="161"/>
      <c r="BF74" s="161"/>
      <c r="BG74" s="161"/>
      <c r="BH74" s="161"/>
      <c r="BI74" s="161"/>
      <c r="BJ74" s="161"/>
      <c r="BK74" s="161"/>
      <c r="BL74" s="161"/>
      <c r="BM74" s="161"/>
      <c r="BN74" s="161"/>
      <c r="BO74" s="161"/>
      <c r="BP74" s="161"/>
      <c r="BQ74" s="161"/>
      <c r="BR74" s="161"/>
      <c r="BS74" s="161"/>
      <c r="BT74" s="161"/>
      <c r="BU74" s="161"/>
      <c r="BV74" s="161"/>
      <c r="BW74" s="161"/>
      <c r="BX74" s="161"/>
      <c r="BY74" s="161"/>
      <c r="BZ74" s="161"/>
      <c r="CA74" s="161"/>
      <c r="CB74" s="161"/>
      <c r="CC74" s="161"/>
      <c r="CD74" s="161"/>
      <c r="CE74" s="161"/>
      <c r="CF74" s="161"/>
      <c r="CG74" s="161"/>
      <c r="CH74" s="161"/>
      <c r="CI74" s="161"/>
      <c r="CJ74" s="161"/>
      <c r="CK74" s="161"/>
      <c r="CL74" s="161"/>
      <c r="CM74" s="161"/>
    </row>
    <row r="75" spans="1:91" s="216" customFormat="1" ht="11.25" x14ac:dyDescent="0.2">
      <c r="A75" s="222">
        <v>14</v>
      </c>
      <c r="B75" s="221" t="s">
        <v>254</v>
      </c>
      <c r="C75" s="622" t="s">
        <v>255</v>
      </c>
      <c r="D75" s="622"/>
      <c r="E75" s="623" t="s">
        <v>408</v>
      </c>
      <c r="F75" s="623"/>
      <c r="G75" s="229">
        <v>29</v>
      </c>
      <c r="H75" s="230" t="s">
        <v>100</v>
      </c>
      <c r="I75" s="620" t="s">
        <v>170</v>
      </c>
      <c r="J75" s="620"/>
      <c r="K75" s="620"/>
      <c r="L75" s="620"/>
      <c r="M75" s="626" t="s">
        <v>96</v>
      </c>
      <c r="N75" s="626"/>
      <c r="O75" s="292">
        <v>44</v>
      </c>
      <c r="P75" s="236" t="s">
        <v>58</v>
      </c>
      <c r="Q75" s="630" t="s">
        <v>133</v>
      </c>
      <c r="R75" s="630"/>
      <c r="S75" s="630"/>
      <c r="T75" s="630"/>
      <c r="U75" s="638" t="s">
        <v>412</v>
      </c>
      <c r="V75" s="638"/>
      <c r="W75" s="241">
        <v>59</v>
      </c>
      <c r="X75" s="242" t="s">
        <v>75</v>
      </c>
      <c r="Y75" s="631" t="s">
        <v>151</v>
      </c>
      <c r="Z75" s="632"/>
      <c r="AA75" s="632"/>
      <c r="AB75" s="633"/>
      <c r="AC75" s="634" t="s">
        <v>414</v>
      </c>
      <c r="AD75" s="635"/>
      <c r="AE75" s="27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1"/>
      <c r="BA75" s="161"/>
      <c r="BB75" s="161"/>
      <c r="BC75" s="161"/>
      <c r="BD75" s="161"/>
      <c r="BE75" s="161"/>
      <c r="BF75" s="161"/>
      <c r="BG75" s="161"/>
      <c r="BH75" s="161"/>
      <c r="BI75" s="161"/>
      <c r="BJ75" s="161"/>
      <c r="BK75" s="161"/>
      <c r="BL75" s="161"/>
      <c r="BM75" s="161"/>
      <c r="BN75" s="161"/>
      <c r="BO75" s="161"/>
      <c r="BP75" s="161"/>
      <c r="BQ75" s="161"/>
      <c r="BR75" s="161"/>
      <c r="BS75" s="161"/>
      <c r="BT75" s="161"/>
      <c r="BU75" s="161"/>
      <c r="BV75" s="161"/>
      <c r="BW75" s="161"/>
      <c r="BX75" s="161"/>
      <c r="BY75" s="161"/>
      <c r="BZ75" s="161"/>
      <c r="CA75" s="161"/>
      <c r="CB75" s="161"/>
      <c r="CC75" s="161"/>
      <c r="CD75" s="161"/>
      <c r="CE75" s="161"/>
      <c r="CF75" s="161"/>
      <c r="CG75" s="161"/>
      <c r="CH75" s="161"/>
      <c r="CI75" s="161"/>
      <c r="CJ75" s="161"/>
      <c r="CK75" s="161"/>
      <c r="CL75" s="161"/>
      <c r="CM75" s="161"/>
    </row>
    <row r="76" spans="1:91" s="216" customFormat="1" ht="11.25" x14ac:dyDescent="0.2">
      <c r="A76" s="223">
        <v>15</v>
      </c>
      <c r="B76" s="260" t="s">
        <v>77</v>
      </c>
      <c r="C76" s="624" t="s">
        <v>153</v>
      </c>
      <c r="D76" s="624"/>
      <c r="E76" s="625" t="s">
        <v>29</v>
      </c>
      <c r="F76" s="625"/>
      <c r="G76" s="231">
        <v>30</v>
      </c>
      <c r="H76" s="232" t="s">
        <v>101</v>
      </c>
      <c r="I76" s="621" t="s">
        <v>172</v>
      </c>
      <c r="J76" s="621"/>
      <c r="K76" s="621"/>
      <c r="L76" s="621"/>
      <c r="M76" s="619" t="s">
        <v>298</v>
      </c>
      <c r="N76" s="619"/>
      <c r="O76" s="290">
        <v>45</v>
      </c>
      <c r="P76" s="237" t="s">
        <v>59</v>
      </c>
      <c r="Q76" s="627" t="s">
        <v>410</v>
      </c>
      <c r="R76" s="627"/>
      <c r="S76" s="627"/>
      <c r="T76" s="627"/>
      <c r="U76" s="636" t="s">
        <v>412</v>
      </c>
      <c r="V76" s="636"/>
      <c r="W76" s="243">
        <v>60</v>
      </c>
      <c r="X76" s="244"/>
      <c r="Y76" s="640"/>
      <c r="Z76" s="641"/>
      <c r="AA76" s="641"/>
      <c r="AB76" s="642"/>
      <c r="AC76" s="643"/>
      <c r="AD76" s="644"/>
      <c r="AE76" s="27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1"/>
      <c r="BH76" s="161"/>
      <c r="BI76" s="161"/>
      <c r="BJ76" s="161"/>
      <c r="BK76" s="161"/>
      <c r="BL76" s="161"/>
      <c r="BM76" s="161"/>
      <c r="BN76" s="161"/>
      <c r="BO76" s="161"/>
      <c r="BP76" s="161"/>
      <c r="BQ76" s="161"/>
      <c r="BR76" s="161"/>
      <c r="BS76" s="161"/>
      <c r="BT76" s="161"/>
      <c r="BU76" s="161"/>
      <c r="BV76" s="161"/>
      <c r="BW76" s="161"/>
      <c r="BX76" s="161"/>
      <c r="BY76" s="161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61"/>
      <c r="CK76" s="161"/>
      <c r="CL76" s="161"/>
      <c r="CM76" s="161"/>
    </row>
    <row r="77" spans="1:91" ht="15.75" customHeight="1" x14ac:dyDescent="0.25">
      <c r="W77" s="639" t="s">
        <v>441</v>
      </c>
      <c r="X77" s="639"/>
      <c r="Y77" s="639"/>
      <c r="Z77" s="639"/>
      <c r="AA77" s="639"/>
      <c r="AB77" s="639"/>
      <c r="AC77" s="639"/>
      <c r="AD77" s="639"/>
      <c r="AE77" s="259"/>
    </row>
    <row r="78" spans="1:91" s="109" customFormat="1" ht="11.25" x14ac:dyDescent="0.2">
      <c r="C78" s="109" t="s">
        <v>14</v>
      </c>
      <c r="D78" s="109">
        <f>COUNTIF(D7:D59,"Tt3")</f>
        <v>0</v>
      </c>
      <c r="E78" s="109">
        <f>COUNTIF(E7:E59,"Tt4")</f>
        <v>0</v>
      </c>
      <c r="F78" s="109">
        <f>COUNTIF(F7:F59,"Tt6")</f>
        <v>0</v>
      </c>
      <c r="G78" s="109">
        <f>COUNTIF(G7:G59,"Tt9")</f>
        <v>0</v>
      </c>
      <c r="H78" s="109">
        <f>COUNTIF(H7:H59,"TT1")</f>
        <v>0</v>
      </c>
      <c r="I78" s="109">
        <f>COUNTIF(I7:I59,"Tt7")</f>
        <v>0</v>
      </c>
      <c r="J78" s="109">
        <f>COUNTIF(J7:J59,"TT5")</f>
        <v>6</v>
      </c>
      <c r="K78" s="109">
        <f>COUNTIF(K7:K59,"TT9")</f>
        <v>2</v>
      </c>
      <c r="L78" s="109">
        <f>COUNTIF(L7:L59,"TT2")</f>
        <v>0</v>
      </c>
      <c r="M78" s="109">
        <f>COUNTIF(M7:M59,"TT5")</f>
        <v>0</v>
      </c>
      <c r="N78" s="109">
        <f>COUNTIF(N7:N59,"T3")</f>
        <v>0</v>
      </c>
      <c r="O78" s="109">
        <f>COUNTIF(O7:O59,"Tt6")</f>
        <v>0</v>
      </c>
      <c r="P78" s="124">
        <f>COUNTIF(P7:P59,"TT1")</f>
        <v>0</v>
      </c>
      <c r="Q78" s="109">
        <f>COUNTIF(Q7:Q59,"T4")</f>
        <v>4</v>
      </c>
      <c r="R78" s="109">
        <f>COUNTIF(R7:R59,"T5")</f>
        <v>0</v>
      </c>
      <c r="S78" s="109">
        <f>COUNTIF(S7:S59,"T4")</f>
        <v>0</v>
      </c>
      <c r="T78" s="109">
        <f>COUNTIF(T7:T59,"T2")</f>
        <v>0</v>
      </c>
      <c r="U78" s="109">
        <f>COUNTIF(U7:U59,"T2")</f>
        <v>0</v>
      </c>
      <c r="V78" s="109">
        <f>COUNTIF(V7:V59,"Tt2")</f>
        <v>5</v>
      </c>
      <c r="W78" s="109">
        <f>COUNTIF(W7:W59,"T5")</f>
        <v>0</v>
      </c>
      <c r="X78" s="109">
        <f>COUNTIF(X7:X59,"T2")</f>
        <v>0</v>
      </c>
      <c r="Y78" s="109">
        <f>COUNTIF(Y7:Y59,"Tt3")</f>
        <v>5</v>
      </c>
      <c r="Z78" s="109">
        <f>COUNTIF(Z7:Z59,"T4")</f>
        <v>5</v>
      </c>
      <c r="AA78" s="109">
        <f>COUNTIF(AA7:AA59,"Tt4")</f>
        <v>0</v>
      </c>
      <c r="AB78" s="109">
        <f>COUNTIF(AB7:AB59,"T3")</f>
        <v>0</v>
      </c>
      <c r="AC78" s="109">
        <f>COUNTIF(AC7:AC59,"Tt6")</f>
        <v>0</v>
      </c>
      <c r="AD78" s="109">
        <f>COUNTIF(AD7:AD59,"Tt7")</f>
        <v>0</v>
      </c>
      <c r="AF78" s="163"/>
      <c r="AG78" s="163"/>
      <c r="AH78" s="163"/>
      <c r="AI78" s="163"/>
      <c r="AJ78" s="163"/>
      <c r="AK78" s="163"/>
      <c r="AL78" s="163"/>
      <c r="AM78" s="163"/>
      <c r="AN78" s="163"/>
      <c r="AO78" s="163"/>
      <c r="AP78" s="163"/>
      <c r="AQ78" s="163"/>
      <c r="AR78" s="163"/>
      <c r="AS78" s="163"/>
      <c r="AT78" s="163"/>
      <c r="AU78" s="163"/>
      <c r="AV78" s="163"/>
      <c r="AW78" s="163"/>
      <c r="AX78" s="163"/>
      <c r="AY78" s="163"/>
      <c r="AZ78" s="163"/>
      <c r="BA78" s="163"/>
      <c r="BB78" s="163"/>
      <c r="BC78" s="163"/>
      <c r="BD78" s="163"/>
      <c r="BE78" s="163"/>
      <c r="BF78" s="163"/>
      <c r="BG78" s="163"/>
      <c r="BH78" s="163"/>
      <c r="BI78" s="163"/>
      <c r="BJ78" s="163"/>
      <c r="BK78" s="163"/>
      <c r="BL78" s="163"/>
      <c r="BM78" s="163"/>
      <c r="BN78" s="163"/>
      <c r="BO78" s="163"/>
      <c r="BP78" s="163"/>
      <c r="BQ78" s="163"/>
      <c r="BR78" s="163"/>
      <c r="BS78" s="163"/>
      <c r="BT78" s="163"/>
      <c r="BU78" s="163"/>
      <c r="BV78" s="163"/>
      <c r="BW78" s="163"/>
      <c r="BX78" s="163"/>
      <c r="BY78" s="163"/>
      <c r="BZ78" s="163"/>
      <c r="CA78" s="163"/>
      <c r="CB78" s="163"/>
      <c r="CC78" s="163"/>
      <c r="CD78" s="163"/>
      <c r="CE78" s="163"/>
      <c r="CF78" s="163"/>
      <c r="CG78" s="163"/>
      <c r="CH78" s="163"/>
      <c r="CI78" s="163"/>
      <c r="CJ78" s="163"/>
      <c r="CK78" s="163"/>
      <c r="CL78" s="163"/>
      <c r="CM78" s="163"/>
    </row>
    <row r="79" spans="1:91" s="109" customFormat="1" ht="11.25" x14ac:dyDescent="0.2">
      <c r="C79" s="109" t="s">
        <v>187</v>
      </c>
      <c r="D79" s="109">
        <f>COUNTIF(D7:D59,"LC2")</f>
        <v>0</v>
      </c>
      <c r="E79" s="109">
        <f>COUNTIF(E7:E59,"LC7")</f>
        <v>0</v>
      </c>
      <c r="F79" s="124">
        <f>COUNTIF(F7:F59,"LC4")</f>
        <v>0</v>
      </c>
      <c r="H79" s="124">
        <f>COUNTIF(H7:H59,"LC5")</f>
        <v>0</v>
      </c>
      <c r="I79" s="124">
        <f>COUNTIF(I7:I59,"LC2")</f>
        <v>0</v>
      </c>
      <c r="J79" s="109">
        <f>COUNTIF(J7:J59,"LC7")</f>
        <v>0</v>
      </c>
      <c r="K79" s="124">
        <f>COUNTIF(K7:K59,"LC4")</f>
        <v>0</v>
      </c>
      <c r="L79" s="124">
        <f>COUNTIF(L7:L59,"LC8")</f>
        <v>0</v>
      </c>
      <c r="M79" s="109">
        <f>COUNTIF(M7:M59,"LC8")</f>
        <v>0</v>
      </c>
      <c r="N79" s="124">
        <f>COUNTIF(N7:N59,"LC3")</f>
        <v>0</v>
      </c>
      <c r="O79" s="124">
        <f>COUNTIF(O7:O59,"LC3")</f>
        <v>0</v>
      </c>
      <c r="P79" s="124">
        <f>COUNTIF(P7:P59,"LC2")</f>
        <v>0</v>
      </c>
      <c r="Q79" s="124">
        <f>COUNTIF(Q7:Q59,"LC2")</f>
        <v>0</v>
      </c>
      <c r="R79" s="124">
        <f>COUNTIF(R7:R59,"LC4")</f>
        <v>3</v>
      </c>
      <c r="S79" s="124">
        <f>COUNTIF(S7:S59,"LC4")</f>
        <v>0</v>
      </c>
      <c r="T79" s="124">
        <f>COUNTIF(T7:T59,"LC5")</f>
        <v>3</v>
      </c>
      <c r="U79" s="124">
        <f>COUNTIF(U7:U59,"LC5")</f>
        <v>0</v>
      </c>
      <c r="V79" s="109">
        <f>COUNTIF(V7:V59,"LC6")</f>
        <v>0</v>
      </c>
      <c r="W79" s="109">
        <f>COUNTIF(W7:W59,"LC6")</f>
        <v>0</v>
      </c>
      <c r="X79" s="109">
        <f>COUNTIF(X7:X59,"LC8")</f>
        <v>0</v>
      </c>
      <c r="Y79" s="109">
        <f>COUNTIF(Y7:Y59,"LC8")</f>
        <v>0</v>
      </c>
      <c r="Z79" s="124">
        <f>COUNTIF(Z7:Z59,"LC6")</f>
        <v>3</v>
      </c>
      <c r="AA79" s="124">
        <f>COUNTIF(AA7:AA59,"Lc3")</f>
        <v>0</v>
      </c>
      <c r="AB79" s="109">
        <f>COUNTIF(AB7:AB59,"Lc3")</f>
        <v>0</v>
      </c>
      <c r="AC79" s="109">
        <f>COUNTIF(AC7:AC59,"Lc7")</f>
        <v>0</v>
      </c>
      <c r="AD79" s="109">
        <f>COUNTIF(AD7:AD59,"Lc7")</f>
        <v>0</v>
      </c>
      <c r="AF79" s="163"/>
      <c r="AG79" s="163"/>
      <c r="AH79" s="163"/>
      <c r="AI79" s="163"/>
      <c r="AJ79" s="163"/>
      <c r="AK79" s="163"/>
      <c r="AL79" s="163"/>
      <c r="AM79" s="163"/>
      <c r="AN79" s="163"/>
      <c r="AO79" s="163"/>
      <c r="AP79" s="163"/>
      <c r="AQ79" s="163"/>
      <c r="AR79" s="163"/>
      <c r="AS79" s="163"/>
      <c r="AT79" s="163"/>
      <c r="AU79" s="163"/>
      <c r="AV79" s="163"/>
      <c r="AW79" s="163"/>
      <c r="AX79" s="163"/>
      <c r="AY79" s="163"/>
      <c r="AZ79" s="163"/>
      <c r="BA79" s="163"/>
      <c r="BB79" s="163"/>
      <c r="BC79" s="163"/>
      <c r="BD79" s="163"/>
      <c r="BE79" s="163"/>
      <c r="BF79" s="163"/>
      <c r="BG79" s="163"/>
      <c r="BH79" s="163"/>
      <c r="BI79" s="163"/>
      <c r="BJ79" s="163"/>
      <c r="BK79" s="163"/>
      <c r="BL79" s="163"/>
      <c r="BM79" s="163"/>
      <c r="BN79" s="163"/>
      <c r="BO79" s="163"/>
      <c r="BP79" s="163"/>
      <c r="BQ79" s="163"/>
      <c r="BR79" s="163"/>
      <c r="BS79" s="163"/>
      <c r="BT79" s="163"/>
      <c r="BU79" s="163"/>
      <c r="BV79" s="163"/>
      <c r="BW79" s="163"/>
      <c r="BX79" s="163"/>
      <c r="BY79" s="163"/>
      <c r="BZ79" s="163"/>
      <c r="CA79" s="163"/>
      <c r="CB79" s="163"/>
      <c r="CC79" s="163"/>
      <c r="CD79" s="163"/>
      <c r="CE79" s="163"/>
      <c r="CF79" s="163"/>
      <c r="CG79" s="163"/>
      <c r="CH79" s="163"/>
      <c r="CI79" s="163"/>
      <c r="CJ79" s="163"/>
      <c r="CK79" s="163"/>
      <c r="CL79" s="163"/>
      <c r="CM79" s="163"/>
    </row>
    <row r="80" spans="1:91" s="109" customFormat="1" ht="11.25" x14ac:dyDescent="0.2">
      <c r="C80" s="109" t="s">
        <v>334</v>
      </c>
      <c r="D80" s="109">
        <f>COUNTIF(D7:D59,"H1")</f>
        <v>0</v>
      </c>
      <c r="E80" s="109">
        <f>COUNTIF(E7:E59,"H3")</f>
        <v>0</v>
      </c>
      <c r="F80" s="109">
        <f>COUNTIF(F7:F59,"H4")</f>
        <v>0</v>
      </c>
      <c r="G80" s="109">
        <f>COUNTIF(G7:G59,"H1")</f>
        <v>0</v>
      </c>
      <c r="L80" s="109">
        <f>COUNTIF(L7:L59,"H2")</f>
        <v>0</v>
      </c>
      <c r="M80" s="109">
        <f>COUNTIF(M7:M59,"H4")</f>
        <v>0</v>
      </c>
      <c r="N80" s="109">
        <f>COUNTIF(N7:N59,"H4")</f>
        <v>0</v>
      </c>
      <c r="O80" s="109">
        <f>COUNTIF(O7:O59,"H5")</f>
        <v>0</v>
      </c>
      <c r="P80" s="109">
        <f>COUNTIF(P7:P59,"H5")</f>
        <v>0</v>
      </c>
      <c r="Q80" s="109">
        <f>COUNTIF(Q7:Q59,"H3")</f>
        <v>0</v>
      </c>
      <c r="R80" s="109">
        <f>COUNTIF(R7:R59,"H2")</f>
        <v>0</v>
      </c>
      <c r="S80" s="109">
        <f>COUNTIF(S7:S59,"H5")</f>
        <v>0</v>
      </c>
      <c r="T80" s="109">
        <f>COUNTIF(T7:T59,"H5")</f>
        <v>0</v>
      </c>
      <c r="U80" s="109">
        <f>COUNTIF(U7:U59,"H4")</f>
        <v>0</v>
      </c>
      <c r="V80" s="109">
        <f>COUNTIF(V7:V59,"H2")</f>
        <v>2</v>
      </c>
      <c r="W80" s="109">
        <f>COUNTIF(W7:W59,"H5")</f>
        <v>0</v>
      </c>
      <c r="X80" s="109">
        <f>COUNTIF(X7:X59,"H3")</f>
        <v>0</v>
      </c>
      <c r="Y80" s="109">
        <f>COUNTIF(Y7:Y59,"H3")</f>
        <v>0</v>
      </c>
      <c r="Z80" s="109">
        <f>COUNTIF(Z7:Z59,"H3")</f>
        <v>0</v>
      </c>
      <c r="AA80" s="109">
        <f>COUNTIF(AA7:AA59,"H3")</f>
        <v>2</v>
      </c>
      <c r="AB80" s="109">
        <f>COUNTIF(AB7:AB59,"H5")</f>
        <v>0</v>
      </c>
      <c r="AC80" s="109">
        <f>COUNTIF(AC7:AC59,"H2")</f>
        <v>0</v>
      </c>
      <c r="AD80" s="109">
        <f>COUNTIF(AD7:AD59,"H2")</f>
        <v>0</v>
      </c>
      <c r="AF80" s="163"/>
      <c r="AG80" s="163"/>
      <c r="AH80" s="163"/>
      <c r="AI80" s="163"/>
      <c r="AJ80" s="163"/>
      <c r="AK80" s="163"/>
      <c r="AL80" s="163"/>
      <c r="AM80" s="163"/>
      <c r="AN80" s="163"/>
      <c r="AO80" s="163"/>
      <c r="AP80" s="163"/>
      <c r="AQ80" s="163"/>
      <c r="AR80" s="163"/>
      <c r="AS80" s="163"/>
      <c r="AT80" s="163"/>
      <c r="AU80" s="163"/>
      <c r="AV80" s="163"/>
      <c r="AW80" s="163"/>
      <c r="AX80" s="163"/>
      <c r="AY80" s="163"/>
      <c r="AZ80" s="163"/>
      <c r="BA80" s="163"/>
      <c r="BB80" s="163"/>
      <c r="BC80" s="163"/>
      <c r="BD80" s="163"/>
      <c r="BE80" s="163"/>
      <c r="BF80" s="163"/>
      <c r="BG80" s="163"/>
      <c r="BH80" s="163"/>
      <c r="BI80" s="163"/>
      <c r="BJ80" s="163"/>
      <c r="BK80" s="163"/>
      <c r="BL80" s="163"/>
      <c r="BM80" s="163"/>
      <c r="BN80" s="163"/>
      <c r="BO80" s="163"/>
      <c r="BP80" s="163"/>
      <c r="BQ80" s="163"/>
      <c r="BR80" s="163"/>
      <c r="BS80" s="163"/>
      <c r="BT80" s="163"/>
      <c r="BU80" s="163"/>
      <c r="BV80" s="163"/>
      <c r="BW80" s="163"/>
      <c r="BX80" s="163"/>
      <c r="BY80" s="163"/>
      <c r="BZ80" s="163"/>
      <c r="CA80" s="163"/>
      <c r="CB80" s="163"/>
      <c r="CC80" s="163"/>
      <c r="CD80" s="163"/>
      <c r="CE80" s="163"/>
      <c r="CF80" s="163"/>
      <c r="CG80" s="163"/>
      <c r="CH80" s="163"/>
      <c r="CI80" s="163"/>
      <c r="CJ80" s="163"/>
      <c r="CK80" s="163"/>
      <c r="CL80" s="163"/>
      <c r="CM80" s="163"/>
    </row>
    <row r="81" spans="3:91" s="109" customFormat="1" ht="11.25" x14ac:dyDescent="0.2">
      <c r="C81" s="109" t="s">
        <v>188</v>
      </c>
      <c r="D81" s="109">
        <f>COUNTIF(D7:D59,"sn2")</f>
        <v>0</v>
      </c>
      <c r="E81" s="109">
        <f>COUNTIF(E7:E59,"sn4")</f>
        <v>0</v>
      </c>
      <c r="F81" s="109">
        <f>COUNTIF(F7:F59,"sn4")</f>
        <v>3</v>
      </c>
      <c r="L81" s="109">
        <f>COUNTIF(L7:L59,"sn3")</f>
        <v>0</v>
      </c>
      <c r="M81" s="109">
        <f>COUNTIF(M7:M59,"sn4")</f>
        <v>0</v>
      </c>
      <c r="N81" s="109">
        <f>COUNTIF(N7:N59,"sn4")</f>
        <v>0</v>
      </c>
      <c r="O81" s="109">
        <f>COUNTIF(O7:O59,"sn4")</f>
        <v>0</v>
      </c>
      <c r="P81" s="109">
        <f>COUNTIF(P7:P59,"sn2")</f>
        <v>0</v>
      </c>
      <c r="Q81" s="109">
        <f>COUNTIF(Q7:Q59,"sn4")</f>
        <v>0</v>
      </c>
      <c r="R81" s="109">
        <f>COUNTIF(R7:R59,"sn2")</f>
        <v>0</v>
      </c>
      <c r="S81" s="124">
        <f>COUNTIF(S7:S59,"sn2")</f>
        <v>0</v>
      </c>
      <c r="T81" s="124">
        <f>COUNTIF(T7:T59,"sn3")</f>
        <v>0</v>
      </c>
      <c r="U81" s="124">
        <f>COUNTIF(U7:U59,"sn4")</f>
        <v>0</v>
      </c>
      <c r="V81" s="109">
        <f>COUNTIF(V7:V59,"sn1")</f>
        <v>2</v>
      </c>
      <c r="W81" s="109">
        <f>COUNTIF(W7:W59,"sn3")</f>
        <v>2</v>
      </c>
      <c r="X81" s="109">
        <f>COUNTIF(X7:X59,"sn3")</f>
        <v>2</v>
      </c>
      <c r="Y81" s="109">
        <f>COUNTIF(Y7:Y59,"sn2")</f>
        <v>0</v>
      </c>
      <c r="Z81" s="109">
        <f>COUNTIF(Z7:Z59,"sn3")</f>
        <v>0</v>
      </c>
      <c r="AA81" s="109">
        <f>COUNTIF(AA7:AA59,"sn4")</f>
        <v>2</v>
      </c>
      <c r="AB81" s="109">
        <f>COUNTIF(AB7:AB59,"sn4")</f>
        <v>0</v>
      </c>
      <c r="AC81" s="109">
        <f>COUNTIF(AC7:AC59,"sn2")</f>
        <v>2</v>
      </c>
      <c r="AD81" s="109">
        <f>COUNTIF(AD7:AD59,"sn2")</f>
        <v>2</v>
      </c>
      <c r="AF81" s="163"/>
      <c r="AG81" s="163"/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  <c r="BI81" s="163"/>
      <c r="BJ81" s="163"/>
      <c r="BK81" s="163"/>
      <c r="BL81" s="163"/>
      <c r="BM81" s="163"/>
      <c r="BN81" s="163"/>
      <c r="BO81" s="163"/>
      <c r="BP81" s="163"/>
      <c r="BQ81" s="163"/>
      <c r="BR81" s="163"/>
      <c r="BS81" s="163"/>
      <c r="BT81" s="163"/>
      <c r="BU81" s="163"/>
      <c r="BV81" s="163"/>
      <c r="BW81" s="163"/>
      <c r="BX81" s="163"/>
      <c r="BY81" s="163"/>
      <c r="BZ81" s="163"/>
      <c r="CA81" s="163"/>
      <c r="CB81" s="163"/>
      <c r="CC81" s="163"/>
      <c r="CD81" s="163"/>
      <c r="CE81" s="163"/>
      <c r="CF81" s="163"/>
      <c r="CG81" s="163"/>
      <c r="CH81" s="163"/>
      <c r="CI81" s="163"/>
      <c r="CJ81" s="163"/>
      <c r="CK81" s="163"/>
      <c r="CL81" s="163"/>
      <c r="CM81" s="163"/>
    </row>
    <row r="82" spans="3:91" s="109" customFormat="1" ht="11.25" x14ac:dyDescent="0.2">
      <c r="C82" s="109" t="s">
        <v>22</v>
      </c>
      <c r="D82" s="109">
        <f>COUNTIF(D7:D59,"tn3")</f>
        <v>2</v>
      </c>
      <c r="E82" s="109">
        <f>COUNTIF(E7:E59,"tn4")</f>
        <v>0</v>
      </c>
      <c r="G82" s="109">
        <f>COUNTIF(G7:G59,"tn4")</f>
        <v>0</v>
      </c>
      <c r="H82" s="109">
        <f>COUNTIF(H7:H59,"tn4")</f>
        <v>0</v>
      </c>
      <c r="I82" s="109">
        <f>COUNTIF(I7:I59,"tn4")</f>
        <v>0</v>
      </c>
      <c r="J82" s="109">
        <f>COUNTIF(J7:J59,"tn3")</f>
        <v>0</v>
      </c>
      <c r="L82" s="280">
        <f>COUNTIF(L7:L59,"tt3")</f>
        <v>0</v>
      </c>
      <c r="M82" s="109">
        <f>COUNTIF(M7:M59,"tT2")</f>
        <v>0</v>
      </c>
      <c r="N82" s="109">
        <f>COUNTIF(N7:N36,"Tt5")</f>
        <v>0</v>
      </c>
      <c r="P82" s="124">
        <f>COUNTIF(P7:P59,"TT6")</f>
        <v>4</v>
      </c>
      <c r="Q82" s="109">
        <f>COUNTIF(Q7:Q59,"TN4")</f>
        <v>0</v>
      </c>
      <c r="R82" s="109">
        <f>COUNTIF(R7:R59,"TT3")</f>
        <v>0</v>
      </c>
      <c r="S82" s="109">
        <f>COUNTIF(S7:S59,"Tt1")</f>
        <v>4</v>
      </c>
      <c r="T82" s="109">
        <f>COUNTIF(T7:T59,"tT9")</f>
        <v>0</v>
      </c>
      <c r="U82" s="109">
        <f>COUNTIF(U7:U59,"Tt7")</f>
        <v>5</v>
      </c>
      <c r="V82" s="109">
        <f>COUNTIF(V7:V59,"TN3")</f>
        <v>0</v>
      </c>
      <c r="W82" s="109">
        <f t="shared" ref="W82:AD82" si="126">COUNTIF(W7:W59,"tn3")</f>
        <v>1</v>
      </c>
      <c r="X82" s="109">
        <f>COUNTIF(X7:X59,"tn4")</f>
        <v>1</v>
      </c>
      <c r="Y82" s="109">
        <f>COUNTIF(Y7:Y59,"tn4")</f>
        <v>0</v>
      </c>
      <c r="Z82" s="109">
        <f t="shared" si="126"/>
        <v>0</v>
      </c>
      <c r="AA82" s="109">
        <f t="shared" si="126"/>
        <v>1</v>
      </c>
      <c r="AB82" s="109">
        <f t="shared" si="126"/>
        <v>1</v>
      </c>
      <c r="AC82" s="109">
        <f t="shared" si="126"/>
        <v>0</v>
      </c>
      <c r="AD82" s="109">
        <f t="shared" si="126"/>
        <v>0</v>
      </c>
      <c r="AF82" s="163"/>
      <c r="AG82" s="163"/>
      <c r="AH82" s="163"/>
      <c r="AI82" s="163"/>
      <c r="AJ82" s="163"/>
      <c r="AK82" s="163"/>
      <c r="AL82" s="163"/>
      <c r="AM82" s="163"/>
      <c r="AN82" s="163"/>
      <c r="AO82" s="163"/>
      <c r="AP82" s="163"/>
      <c r="AQ82" s="163"/>
      <c r="AR82" s="163"/>
      <c r="AS82" s="163"/>
      <c r="AT82" s="163"/>
      <c r="AU82" s="163"/>
      <c r="AV82" s="163"/>
      <c r="AW82" s="163"/>
      <c r="AX82" s="163"/>
      <c r="AY82" s="163"/>
      <c r="AZ82" s="163"/>
      <c r="BA82" s="163"/>
      <c r="BB82" s="163"/>
      <c r="BC82" s="163"/>
      <c r="BD82" s="163"/>
      <c r="BE82" s="163"/>
      <c r="BF82" s="163"/>
      <c r="BG82" s="163"/>
      <c r="BH82" s="163"/>
      <c r="BI82" s="163"/>
      <c r="BJ82" s="163"/>
      <c r="BK82" s="163"/>
      <c r="BL82" s="163"/>
      <c r="BM82" s="163"/>
      <c r="BN82" s="163"/>
      <c r="BO82" s="163"/>
      <c r="BP82" s="163"/>
      <c r="BQ82" s="163"/>
      <c r="BR82" s="163"/>
      <c r="BS82" s="163"/>
      <c r="BT82" s="163"/>
      <c r="BU82" s="163"/>
      <c r="BV82" s="163"/>
      <c r="BW82" s="163"/>
      <c r="BX82" s="163"/>
      <c r="BY82" s="163"/>
      <c r="BZ82" s="163"/>
      <c r="CA82" s="163"/>
      <c r="CB82" s="163"/>
      <c r="CC82" s="163"/>
      <c r="CD82" s="163"/>
      <c r="CE82" s="163"/>
      <c r="CF82" s="163"/>
      <c r="CG82" s="163"/>
      <c r="CH82" s="163"/>
      <c r="CI82" s="163"/>
      <c r="CJ82" s="163"/>
      <c r="CK82" s="163"/>
      <c r="CL82" s="163"/>
      <c r="CM82" s="163"/>
    </row>
    <row r="83" spans="3:91" s="109" customFormat="1" ht="11.25" x14ac:dyDescent="0.2">
      <c r="C83" s="109" t="s">
        <v>28</v>
      </c>
      <c r="G83" s="109">
        <f>COUNTIF(G7:G59,"lc7")</f>
        <v>2</v>
      </c>
      <c r="H83" s="124">
        <f>COUNTIF(H7:H59,"sn")</f>
        <v>0</v>
      </c>
      <c r="I83" s="109">
        <f>COUNTIF(I7:I59,"sn")</f>
        <v>0</v>
      </c>
      <c r="J83" s="109">
        <f>COUNTIF(J7:J59,"sn")</f>
        <v>0</v>
      </c>
      <c r="K83" s="109">
        <f>COUNTIF(K7:K59,"sn")</f>
        <v>0</v>
      </c>
      <c r="L83" s="124">
        <f>COUNTIF(L7:L59,"sn")</f>
        <v>0</v>
      </c>
      <c r="M83" s="109">
        <f>COUNTIF(M7:M59,"lc7")</f>
        <v>0</v>
      </c>
      <c r="N83" s="124">
        <f>COUNTIF(N7:N59,"lc7")</f>
        <v>0</v>
      </c>
      <c r="O83" s="124">
        <f t="shared" ref="O83:W83" si="127">COUNTIF(O7:O59,"lc4")</f>
        <v>0</v>
      </c>
      <c r="P83" s="124">
        <f>COUNTIF(P7:P59,"lc6")</f>
        <v>0</v>
      </c>
      <c r="Q83" s="124">
        <f t="shared" si="127"/>
        <v>0</v>
      </c>
      <c r="R83" s="109">
        <f>COUNTIF(R7:R59,"l S834")</f>
        <v>0</v>
      </c>
      <c r="S83" s="109">
        <f>COUNTIF(S7:S59,"lc4 ")</f>
        <v>0</v>
      </c>
      <c r="T83" s="109">
        <f t="shared" si="127"/>
        <v>0</v>
      </c>
      <c r="U83" s="109">
        <f>COUNTIF(U7:U59,"lc6")</f>
        <v>0</v>
      </c>
      <c r="V83" s="109">
        <f t="shared" si="127"/>
        <v>0</v>
      </c>
      <c r="W83" s="109">
        <f t="shared" si="127"/>
        <v>0</v>
      </c>
      <c r="X83" s="109">
        <f>COUNTIF(X7:X59,"LC6")</f>
        <v>0</v>
      </c>
      <c r="Y83" s="109">
        <f>COUNTIF(Y7:Y59,"LC7")</f>
        <v>0</v>
      </c>
      <c r="Z83" s="124">
        <f>COUNTIF(Z7:Z59,"LC7")</f>
        <v>0</v>
      </c>
      <c r="AA83" s="124">
        <f>COUNTIF(AA7:AA59,"LC7")</f>
        <v>0</v>
      </c>
      <c r="AB83" s="109">
        <f>COUNTIF(AB7:AB59,"LC7")</f>
        <v>0</v>
      </c>
      <c r="AC83" s="109">
        <f>COUNTIF(AC7:AC59,"L AD C7")</f>
        <v>0</v>
      </c>
      <c r="AD83" s="109">
        <f>COUNTIF(AD7:AD59,"LC 7")</f>
        <v>0</v>
      </c>
      <c r="AF83" s="163"/>
      <c r="AG83" s="163"/>
      <c r="AH83" s="163"/>
      <c r="AI83" s="163"/>
      <c r="AJ83" s="163"/>
      <c r="AK83" s="163"/>
      <c r="AL83" s="163"/>
      <c r="AM83" s="163"/>
      <c r="AN83" s="163"/>
      <c r="AO83" s="163"/>
      <c r="AP83" s="163"/>
      <c r="AQ83" s="163"/>
      <c r="AR83" s="163"/>
      <c r="AS83" s="163"/>
      <c r="AT83" s="163"/>
      <c r="AU83" s="163"/>
      <c r="AV83" s="163"/>
      <c r="AW83" s="163"/>
      <c r="AX83" s="163"/>
      <c r="AY83" s="163"/>
      <c r="AZ83" s="163"/>
      <c r="BA83" s="163"/>
      <c r="BB83" s="163"/>
      <c r="BC83" s="163"/>
      <c r="BD83" s="163"/>
      <c r="BE83" s="163"/>
      <c r="BF83" s="163"/>
      <c r="BG83" s="163"/>
      <c r="BH83" s="163"/>
      <c r="BI83" s="163"/>
      <c r="BJ83" s="163"/>
      <c r="BK83" s="163"/>
      <c r="BL83" s="163"/>
      <c r="BM83" s="163"/>
      <c r="BN83" s="163"/>
      <c r="BO83" s="163"/>
      <c r="BP83" s="163"/>
      <c r="BQ83" s="163"/>
      <c r="BR83" s="163"/>
      <c r="BS83" s="163"/>
      <c r="BT83" s="163"/>
      <c r="BU83" s="163"/>
      <c r="BV83" s="163"/>
      <c r="BW83" s="163"/>
      <c r="BX83" s="163"/>
      <c r="BY83" s="163"/>
      <c r="BZ83" s="163"/>
      <c r="CA83" s="163"/>
      <c r="CB83" s="163"/>
      <c r="CC83" s="163"/>
      <c r="CD83" s="163"/>
      <c r="CE83" s="163"/>
      <c r="CF83" s="163"/>
      <c r="CG83" s="163"/>
      <c r="CH83" s="163"/>
      <c r="CI83" s="163"/>
      <c r="CJ83" s="163"/>
      <c r="CK83" s="163"/>
      <c r="CL83" s="163"/>
      <c r="CM83" s="163"/>
    </row>
    <row r="84" spans="3:91" s="109" customFormat="1" ht="11.25" x14ac:dyDescent="0.2">
      <c r="C84" s="109" t="s">
        <v>195</v>
      </c>
      <c r="D84" s="124">
        <f>COUNTIF(D7:D59,"v3")</f>
        <v>4</v>
      </c>
      <c r="E84" s="109">
        <f>COUNTIF(E7:E59,"v2")</f>
        <v>0</v>
      </c>
      <c r="F84" s="109">
        <f>COUNTIF(F7:F59,"v9")</f>
        <v>0</v>
      </c>
      <c r="G84" s="109">
        <f>COUNTIF(G7:G59,"v9")</f>
        <v>5</v>
      </c>
      <c r="H84" s="109">
        <f>COUNTIF(H7:H59,"v9")</f>
        <v>5</v>
      </c>
      <c r="I84" s="109">
        <f>COUNTIF(I7:I59,"v2")</f>
        <v>0</v>
      </c>
      <c r="J84" s="109">
        <f>COUNTIF(J7:J59,"v3")</f>
        <v>3</v>
      </c>
      <c r="K84" s="109">
        <f>COUNTIF(K7:K59,"v2")</f>
        <v>0</v>
      </c>
      <c r="L84" s="109">
        <f>COUNTIF(L7:L59,"v8")</f>
        <v>0</v>
      </c>
      <c r="M84" s="109">
        <f>COUNTIF(M7:M59,"v6")</f>
        <v>0</v>
      </c>
      <c r="N84" s="109">
        <f>COUNTIF(N7:N59,"v8")</f>
        <v>0</v>
      </c>
      <c r="O84" s="109">
        <f>COUNTIF(O7:O59,"v6")</f>
        <v>0</v>
      </c>
      <c r="P84" s="109">
        <f>COUNTIF(P7:P59,"v6")</f>
        <v>3</v>
      </c>
      <c r="Q84" s="109">
        <f>COUNTIF(Q7:Q59,"v5")</f>
        <v>0</v>
      </c>
      <c r="R84" s="109">
        <f>COUNTIF(R7:R59,"v9")</f>
        <v>3</v>
      </c>
      <c r="S84" s="109">
        <f>COUNTIF(S7:S59,"v7")</f>
        <v>0</v>
      </c>
      <c r="T84" s="109">
        <f>COUNTIF(T7:T59,"v5")</f>
        <v>0</v>
      </c>
      <c r="U84" s="109">
        <f>COUNTIF(U7:U59,"v9")</f>
        <v>0</v>
      </c>
      <c r="V84" s="109">
        <f>COUNTIF(V7:V59,"v3")</f>
        <v>0</v>
      </c>
      <c r="W84" s="109">
        <f>COUNTIF(W7:W59,"v7")</f>
        <v>0</v>
      </c>
      <c r="X84" s="109">
        <f>COUNTIF(X7:X59,"v2")</f>
        <v>0</v>
      </c>
      <c r="Y84" s="109">
        <f>COUNTIF(Y7:Y59,"v7")+COUNTIF(Y7:Y59,"v4")</f>
        <v>0</v>
      </c>
      <c r="Z84" s="109">
        <f>COUNTIF(Z7:Z59,"v6")</f>
        <v>0</v>
      </c>
      <c r="AA84" s="109">
        <f>COUNTIF(AA7:AA59,"v1")</f>
        <v>0</v>
      </c>
      <c r="AB84" s="109">
        <f>COUNTIF(AB7:AB59,"v8")</f>
        <v>0</v>
      </c>
      <c r="AC84" s="109">
        <f>COUNTIF(AC7:AC59,"v3")</f>
        <v>0</v>
      </c>
      <c r="AD84" s="109">
        <f>COUNTIF(AD7:AD59,"v5")</f>
        <v>0</v>
      </c>
      <c r="AF84" s="163"/>
      <c r="AG84" s="163"/>
      <c r="AH84" s="163"/>
      <c r="AI84" s="163"/>
      <c r="AJ84" s="163"/>
      <c r="AK84" s="163"/>
      <c r="AL84" s="163"/>
      <c r="AM84" s="163"/>
      <c r="AN84" s="163"/>
      <c r="AO84" s="163"/>
      <c r="AP84" s="163"/>
      <c r="AQ84" s="163"/>
      <c r="AR84" s="163"/>
      <c r="AS84" s="163"/>
      <c r="AT84" s="163"/>
      <c r="AU84" s="163"/>
      <c r="AV84" s="163"/>
      <c r="AW84" s="163"/>
      <c r="AX84" s="163"/>
      <c r="AY84" s="163"/>
      <c r="AZ84" s="163"/>
      <c r="BA84" s="163"/>
      <c r="BB84" s="163"/>
      <c r="BC84" s="163"/>
      <c r="BD84" s="163"/>
      <c r="BE84" s="163"/>
      <c r="BF84" s="163"/>
      <c r="BG84" s="163"/>
      <c r="BH84" s="163"/>
      <c r="BI84" s="163"/>
      <c r="BJ84" s="163"/>
      <c r="BK84" s="163"/>
      <c r="BL84" s="163"/>
      <c r="BM84" s="163"/>
      <c r="BN84" s="163"/>
      <c r="BO84" s="163"/>
      <c r="BP84" s="163"/>
      <c r="BQ84" s="163"/>
      <c r="BR84" s="163"/>
      <c r="BS84" s="163"/>
      <c r="BT84" s="163"/>
      <c r="BU84" s="163"/>
      <c r="BV84" s="163"/>
      <c r="BW84" s="163"/>
      <c r="BX84" s="163"/>
      <c r="BY84" s="163"/>
      <c r="BZ84" s="163"/>
      <c r="CA84" s="163"/>
      <c r="CB84" s="163"/>
      <c r="CC84" s="163"/>
      <c r="CD84" s="163"/>
      <c r="CE84" s="163"/>
      <c r="CF84" s="163"/>
      <c r="CG84" s="163"/>
      <c r="CH84" s="163"/>
      <c r="CI84" s="163"/>
      <c r="CJ84" s="163"/>
      <c r="CK84" s="163"/>
      <c r="CL84" s="163"/>
      <c r="CM84" s="163"/>
    </row>
    <row r="85" spans="3:91" s="109" customFormat="1" ht="11.25" x14ac:dyDescent="0.2">
      <c r="C85" s="109" t="s">
        <v>196</v>
      </c>
      <c r="D85" s="109">
        <f>COUNTIF(D7:D59,"sg1")</f>
        <v>0</v>
      </c>
      <c r="E85" s="109">
        <f t="shared" ref="E85:J85" si="128">COUNTIF(E7:E59,"sg3")</f>
        <v>0</v>
      </c>
      <c r="F85" s="109">
        <f>COUNTIF(F7:F59,"sg1")</f>
        <v>0</v>
      </c>
      <c r="G85" s="109">
        <f>COUNTIF(G7:G59,"sg2")</f>
        <v>0</v>
      </c>
      <c r="H85" s="109">
        <f>COUNTIF(H7:H59,"sg2")</f>
        <v>0</v>
      </c>
      <c r="I85" s="109">
        <f t="shared" si="128"/>
        <v>0</v>
      </c>
      <c r="J85" s="109">
        <f t="shared" si="128"/>
        <v>0</v>
      </c>
      <c r="K85" s="109">
        <f>COUNTIF(K7:K59,"sg2")</f>
        <v>0</v>
      </c>
      <c r="L85" s="109">
        <f>COUNTIF(L7:L59,"sg3")</f>
        <v>0</v>
      </c>
      <c r="M85" s="109">
        <f>COUNTIF(M7:M59,"sg1")</f>
        <v>0</v>
      </c>
      <c r="N85" s="109">
        <f>COUNTIF(N7:N59,"sg1")</f>
        <v>0</v>
      </c>
      <c r="O85" s="109">
        <f>COUNTIF(O7:O59,"sg1")</f>
        <v>0</v>
      </c>
      <c r="P85" s="109">
        <f>COUNTIF(P7:P59,"sg3")</f>
        <v>0</v>
      </c>
      <c r="Q85" s="109">
        <f>COUNTIF(Q7:Q59,"sg1")</f>
        <v>0</v>
      </c>
      <c r="R85" s="109">
        <f>COUNTIF(R7:R59,"sg3")</f>
        <v>0</v>
      </c>
      <c r="S85" s="109">
        <f>COUNTIF(S7:S59,"sg3")</f>
        <v>1</v>
      </c>
      <c r="T85" s="109">
        <f>COUNTIF(T7:T59,"sg3")</f>
        <v>1</v>
      </c>
      <c r="U85" s="109">
        <f>COUNTIF(U7:U59,"sg3")</f>
        <v>2</v>
      </c>
      <c r="V85" s="109">
        <f>COUNTIF(V7:V59,"sg2")</f>
        <v>0</v>
      </c>
      <c r="W85" s="109">
        <f>COUNTIF(W7:W59,"sg1")</f>
        <v>2</v>
      </c>
      <c r="X85" s="109">
        <f>COUNTIF(X7:X59,"sg3")</f>
        <v>0</v>
      </c>
      <c r="Y85" s="109">
        <f>COUNTIF(Y7:Y59,"sg2")</f>
        <v>0</v>
      </c>
      <c r="Z85" s="109">
        <f>COUNTIF(Z7:Z59,"sg1")</f>
        <v>0</v>
      </c>
      <c r="AA85" s="109">
        <f>COUNTIF(AA7:AA59,"sg2")</f>
        <v>0</v>
      </c>
      <c r="AB85" s="109">
        <f>COUNTIF(AB7:AB59,"sg1")</f>
        <v>0</v>
      </c>
      <c r="AC85" s="109">
        <f>COUNTIF(AC7:AC59,"sg3")</f>
        <v>0</v>
      </c>
      <c r="AD85" s="109">
        <f>COUNTIF(AD7:AD59,"sg3")</f>
        <v>0</v>
      </c>
      <c r="AF85" s="163"/>
      <c r="AG85" s="163"/>
      <c r="AH85" s="163"/>
      <c r="AI85" s="163"/>
      <c r="AJ85" s="163"/>
      <c r="AK85" s="163"/>
      <c r="AL85" s="163"/>
      <c r="AM85" s="163"/>
      <c r="AN85" s="163"/>
      <c r="AO85" s="163"/>
      <c r="AP85" s="163"/>
      <c r="AQ85" s="163"/>
      <c r="AR85" s="163"/>
      <c r="AS85" s="163"/>
      <c r="AT85" s="163"/>
      <c r="AU85" s="163"/>
      <c r="AV85" s="163"/>
      <c r="AW85" s="163"/>
      <c r="AX85" s="163"/>
      <c r="AY85" s="163"/>
      <c r="AZ85" s="163"/>
      <c r="BA85" s="163"/>
      <c r="BB85" s="163"/>
      <c r="BC85" s="163"/>
      <c r="BD85" s="163"/>
      <c r="BE85" s="163"/>
      <c r="BF85" s="163"/>
      <c r="BG85" s="163"/>
      <c r="BH85" s="163"/>
      <c r="BI85" s="163"/>
      <c r="BJ85" s="163"/>
      <c r="BK85" s="163"/>
      <c r="BL85" s="163"/>
      <c r="BM85" s="163"/>
      <c r="BN85" s="163"/>
      <c r="BO85" s="163"/>
      <c r="BP85" s="163"/>
      <c r="BQ85" s="163"/>
      <c r="BR85" s="163"/>
      <c r="BS85" s="163"/>
      <c r="BT85" s="163"/>
      <c r="BU85" s="163"/>
      <c r="BV85" s="163"/>
      <c r="BW85" s="163"/>
      <c r="BX85" s="163"/>
      <c r="BY85" s="163"/>
      <c r="BZ85" s="163"/>
      <c r="CA85" s="163"/>
      <c r="CB85" s="163"/>
      <c r="CC85" s="163"/>
      <c r="CD85" s="163"/>
      <c r="CE85" s="163"/>
      <c r="CF85" s="163"/>
      <c r="CG85" s="163"/>
      <c r="CH85" s="163"/>
      <c r="CI85" s="163"/>
      <c r="CJ85" s="163"/>
      <c r="CK85" s="163"/>
      <c r="CL85" s="163"/>
      <c r="CM85" s="163"/>
    </row>
    <row r="86" spans="3:91" s="109" customFormat="1" ht="11.25" x14ac:dyDescent="0.2">
      <c r="C86" s="109" t="s">
        <v>33</v>
      </c>
      <c r="H86" s="124">
        <f>COUNTIF(H7:H59,"d3")</f>
        <v>0</v>
      </c>
      <c r="I86" s="124">
        <f>COUNTIF(I7:I59,"d3")</f>
        <v>0</v>
      </c>
      <c r="J86" s="124">
        <f>COUNTIF(J7:J59,"d2")</f>
        <v>0</v>
      </c>
      <c r="K86" s="109">
        <f>COUNTIF(K7:K59,"d2")</f>
        <v>0</v>
      </c>
      <c r="L86" s="109">
        <f t="shared" ref="L86:Q86" si="129">COUNTIF(L7:L59,"d4")</f>
        <v>0</v>
      </c>
      <c r="M86" s="109">
        <f t="shared" si="129"/>
        <v>0</v>
      </c>
      <c r="N86" s="109">
        <f t="shared" si="129"/>
        <v>0</v>
      </c>
      <c r="O86" s="109">
        <f t="shared" si="129"/>
        <v>0</v>
      </c>
      <c r="P86" s="109">
        <f t="shared" si="129"/>
        <v>0</v>
      </c>
      <c r="Q86" s="109">
        <f t="shared" si="129"/>
        <v>0</v>
      </c>
      <c r="R86" s="109">
        <f>COUNTIF(R7:R59,"d5")</f>
        <v>0</v>
      </c>
      <c r="S86" s="109">
        <f t="shared" ref="S86:Y86" si="130">COUNTIF(S7:S59,"d5")</f>
        <v>0</v>
      </c>
      <c r="T86" s="109">
        <f t="shared" si="130"/>
        <v>0</v>
      </c>
      <c r="U86" s="109">
        <f t="shared" si="130"/>
        <v>0</v>
      </c>
      <c r="V86" s="109">
        <f t="shared" si="130"/>
        <v>1</v>
      </c>
      <c r="W86" s="109">
        <f>COUNTIF(W7:W59,"d4")</f>
        <v>0</v>
      </c>
      <c r="X86" s="109">
        <f>COUNTIF(X7:X59,"d3")</f>
        <v>0</v>
      </c>
      <c r="Y86" s="109">
        <f t="shared" si="130"/>
        <v>0</v>
      </c>
      <c r="Z86" s="109">
        <f>COUNTIF(Z7:Z59,"d3")</f>
        <v>0</v>
      </c>
      <c r="AA86" s="109">
        <f>COUNTIF(AA7:AA59,"d4")</f>
        <v>0</v>
      </c>
      <c r="AB86" s="109">
        <f>COUNTIF(AB7:AB59,"d4")</f>
        <v>2</v>
      </c>
      <c r="AC86" s="109">
        <f>COUNTIF(AC7:AC59,"d5")</f>
        <v>0</v>
      </c>
      <c r="AD86" s="109">
        <f>COUNTIF(AD7:AD59,"d5")</f>
        <v>2</v>
      </c>
      <c r="AF86" s="163"/>
      <c r="AG86" s="163"/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  <c r="BI86" s="163"/>
      <c r="BJ86" s="163"/>
      <c r="BK86" s="163"/>
      <c r="BL86" s="163"/>
      <c r="BM86" s="163"/>
      <c r="BN86" s="163"/>
      <c r="BO86" s="163"/>
      <c r="BP86" s="163"/>
      <c r="BQ86" s="163"/>
      <c r="BR86" s="163"/>
      <c r="BS86" s="163"/>
      <c r="BT86" s="163"/>
      <c r="BU86" s="163"/>
      <c r="BV86" s="163"/>
      <c r="BW86" s="163"/>
      <c r="BX86" s="163"/>
      <c r="BY86" s="163"/>
      <c r="BZ86" s="163"/>
      <c r="CA86" s="163"/>
      <c r="CB86" s="163"/>
      <c r="CC86" s="163"/>
      <c r="CD86" s="163"/>
      <c r="CE86" s="163"/>
      <c r="CF86" s="163"/>
      <c r="CG86" s="163"/>
      <c r="CH86" s="163"/>
      <c r="CI86" s="163"/>
      <c r="CJ86" s="163"/>
      <c r="CK86" s="163"/>
      <c r="CL86" s="163"/>
      <c r="CM86" s="163"/>
    </row>
    <row r="87" spans="3:91" s="109" customFormat="1" ht="11.25" x14ac:dyDescent="0.2">
      <c r="C87" s="109" t="s">
        <v>5</v>
      </c>
      <c r="G87" s="124">
        <f>COUNTIF(G7:G59,"g2")</f>
        <v>2</v>
      </c>
      <c r="J87" s="109">
        <f>COUNTIF(J7:J59,"g2")</f>
        <v>0</v>
      </c>
      <c r="K87" s="109">
        <f>COUNTIF(K7:K59,"g2")</f>
        <v>0</v>
      </c>
      <c r="M87" s="109">
        <f>COUNTIF(M7:M59,"g2")</f>
        <v>2</v>
      </c>
      <c r="N87" s="109">
        <f>COUNTIF(N7:N59,"g2")</f>
        <v>0</v>
      </c>
      <c r="P87" s="109">
        <f>COUNTIF(P7:P59,"g1")</f>
        <v>0</v>
      </c>
      <c r="Q87" s="109">
        <f>COUNTIF(Q7:Q59,"g1")</f>
        <v>0</v>
      </c>
      <c r="R87" s="109">
        <f t="shared" ref="R87:AD87" si="131">COUNTIF(R7:R59,"g2")</f>
        <v>0</v>
      </c>
      <c r="S87" s="109">
        <f t="shared" si="131"/>
        <v>0</v>
      </c>
      <c r="T87" s="109">
        <f t="shared" si="131"/>
        <v>2</v>
      </c>
      <c r="U87" s="109">
        <f t="shared" si="131"/>
        <v>2</v>
      </c>
      <c r="V87" s="109">
        <f t="shared" si="131"/>
        <v>1</v>
      </c>
      <c r="W87" s="109">
        <f t="shared" si="131"/>
        <v>1</v>
      </c>
      <c r="X87" s="109">
        <f t="shared" si="131"/>
        <v>1</v>
      </c>
      <c r="Y87" s="109">
        <f t="shared" si="131"/>
        <v>1</v>
      </c>
      <c r="Z87" s="109">
        <f t="shared" si="131"/>
        <v>1</v>
      </c>
      <c r="AA87" s="109">
        <f t="shared" si="131"/>
        <v>1</v>
      </c>
      <c r="AB87" s="109">
        <f t="shared" si="131"/>
        <v>1</v>
      </c>
      <c r="AC87" s="109">
        <f t="shared" si="131"/>
        <v>1</v>
      </c>
      <c r="AD87" s="109">
        <f t="shared" si="131"/>
        <v>1</v>
      </c>
      <c r="AF87" s="163"/>
      <c r="AG87" s="163"/>
      <c r="AH87" s="163"/>
      <c r="AI87" s="163"/>
      <c r="AJ87" s="163"/>
      <c r="AK87" s="163"/>
      <c r="AL87" s="163"/>
      <c r="AM87" s="163"/>
      <c r="AN87" s="163"/>
      <c r="AO87" s="163"/>
      <c r="AP87" s="163"/>
      <c r="AQ87" s="163"/>
      <c r="AR87" s="163"/>
      <c r="AS87" s="163"/>
      <c r="AT87" s="163"/>
      <c r="AU87" s="163"/>
      <c r="AV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  <c r="BI87" s="163"/>
      <c r="BJ87" s="163"/>
      <c r="BK87" s="163"/>
      <c r="BL87" s="163"/>
      <c r="BM87" s="163"/>
      <c r="BN87" s="163"/>
      <c r="BO87" s="163"/>
      <c r="BP87" s="163"/>
      <c r="BQ87" s="163"/>
      <c r="BR87" s="163"/>
      <c r="BS87" s="163"/>
      <c r="BT87" s="163"/>
      <c r="BU87" s="163"/>
      <c r="BV87" s="163"/>
      <c r="BW87" s="163"/>
      <c r="BX87" s="163"/>
      <c r="BY87" s="163"/>
      <c r="BZ87" s="163"/>
      <c r="CA87" s="163"/>
      <c r="CB87" s="163"/>
      <c r="CC87" s="163"/>
      <c r="CD87" s="163"/>
      <c r="CE87" s="163"/>
      <c r="CF87" s="163"/>
      <c r="CG87" s="163"/>
      <c r="CH87" s="163"/>
      <c r="CI87" s="163"/>
      <c r="CJ87" s="163"/>
      <c r="CK87" s="163"/>
      <c r="CL87" s="163"/>
      <c r="CM87" s="163"/>
    </row>
    <row r="88" spans="3:91" s="109" customFormat="1" ht="11.25" x14ac:dyDescent="0.2">
      <c r="C88" s="109" t="s">
        <v>96</v>
      </c>
      <c r="D88" s="109">
        <f>COUNTIF(D7:D59,"a1")</f>
        <v>0</v>
      </c>
      <c r="E88" s="109">
        <f>COUNTIF(E7:E59,"a3")</f>
        <v>0</v>
      </c>
      <c r="F88" s="109">
        <f>COUNTIF(F7:F59,"a6")</f>
        <v>0</v>
      </c>
      <c r="G88" s="109">
        <f>COUNTIF(G7:G59,"a2")</f>
        <v>0</v>
      </c>
      <c r="H88" s="109">
        <f>COUNTIF(H7:H59,"a4")</f>
        <v>0</v>
      </c>
      <c r="I88" s="109">
        <f>COUNTIF(I7:I59,"a6")</f>
        <v>0</v>
      </c>
      <c r="J88" s="109">
        <f>COUNTIF(J7:J59,"a5")</f>
        <v>0</v>
      </c>
      <c r="K88" s="124">
        <f>COUNTIF(K7:K59,"a4")</f>
        <v>0</v>
      </c>
      <c r="L88" s="109">
        <f>COUNTIF(L7:L59,"a6")</f>
        <v>0</v>
      </c>
      <c r="M88" s="109">
        <f>COUNTIF(M7:M59,"a2")</f>
        <v>0</v>
      </c>
      <c r="N88" s="109">
        <f>COUNTIF(N7:N59,"a5")</f>
        <v>3</v>
      </c>
      <c r="O88" s="109">
        <f>COUNTIF(O7:O59,"a4")</f>
        <v>0</v>
      </c>
      <c r="P88" s="109">
        <f>COUNTIF(P7:P59,"a4")</f>
        <v>0</v>
      </c>
      <c r="Q88" s="109">
        <f>COUNTIF(Q7:Q59,"a4")</f>
        <v>0</v>
      </c>
      <c r="R88" s="109">
        <f>COUNTIF(R7:R59,"a3")</f>
        <v>0</v>
      </c>
      <c r="S88" s="109">
        <f>COUNTIF(S7:S59,"a1")</f>
        <v>0</v>
      </c>
      <c r="T88" s="109">
        <f>COUNTIF(T7:T59,"a1")</f>
        <v>0</v>
      </c>
      <c r="U88" s="109">
        <f>COUNTIF(U7:U59,"a2")</f>
        <v>0</v>
      </c>
      <c r="V88" s="109">
        <f>COUNTIF(V7:V59,"a3")</f>
        <v>0</v>
      </c>
      <c r="W88" s="109">
        <f>COUNTIF(W7:W59,"a5")</f>
        <v>0</v>
      </c>
      <c r="X88" s="109">
        <f>COUNTIF(X7:X59,"a6")</f>
        <v>0</v>
      </c>
      <c r="Y88" s="109">
        <f>COUNTIF(Y7:Y59,"a2")</f>
        <v>0</v>
      </c>
      <c r="Z88" s="109">
        <f>COUNTIF(Z7:Z59,"a3")</f>
        <v>3</v>
      </c>
      <c r="AA88" s="109">
        <f>COUNTIF(AA7:AA59,"a3")</f>
        <v>0</v>
      </c>
      <c r="AB88" s="109">
        <f>COUNTIF(AB7:AB59,"a5")</f>
        <v>3</v>
      </c>
      <c r="AC88" s="109">
        <f>COUNTIF(AC7:AC59,"a5")</f>
        <v>0</v>
      </c>
      <c r="AD88" s="109">
        <f>COUNTIF(AD7:AD59,"a1")</f>
        <v>0</v>
      </c>
      <c r="AF88" s="163"/>
      <c r="AG88" s="163"/>
      <c r="AH88" s="163"/>
      <c r="AI88" s="163"/>
      <c r="AJ88" s="163"/>
      <c r="AK88" s="163"/>
      <c r="AL88" s="163"/>
      <c r="AM88" s="163"/>
      <c r="AN88" s="163"/>
      <c r="AO88" s="163"/>
      <c r="AP88" s="163"/>
      <c r="AQ88" s="163"/>
      <c r="AR88" s="163"/>
      <c r="AS88" s="163"/>
      <c r="AT88" s="163"/>
      <c r="AU88" s="163"/>
      <c r="AV88" s="163"/>
      <c r="AW88" s="163"/>
      <c r="AX88" s="163"/>
      <c r="AY88" s="163"/>
      <c r="AZ88" s="163"/>
      <c r="BA88" s="163"/>
      <c r="BB88" s="163"/>
      <c r="BC88" s="163"/>
      <c r="BD88" s="163"/>
      <c r="BE88" s="163"/>
      <c r="BF88" s="163"/>
      <c r="BG88" s="163"/>
      <c r="BH88" s="163"/>
      <c r="BI88" s="163"/>
      <c r="BJ88" s="163"/>
      <c r="BK88" s="163"/>
      <c r="BL88" s="163"/>
      <c r="BM88" s="163"/>
      <c r="BN88" s="163"/>
      <c r="BO88" s="163"/>
      <c r="BP88" s="163"/>
      <c r="BQ88" s="163"/>
      <c r="BR88" s="163"/>
      <c r="BS88" s="163"/>
      <c r="BT88" s="163"/>
      <c r="BU88" s="163"/>
      <c r="BV88" s="163"/>
      <c r="BW88" s="163"/>
      <c r="BX88" s="163"/>
      <c r="BY88" s="163"/>
      <c r="BZ88" s="163"/>
      <c r="CA88" s="163"/>
      <c r="CB88" s="163"/>
      <c r="CC88" s="163"/>
      <c r="CD88" s="163"/>
      <c r="CE88" s="163"/>
      <c r="CF88" s="163"/>
      <c r="CG88" s="163"/>
      <c r="CH88" s="163"/>
      <c r="CI88" s="163"/>
      <c r="CJ88" s="163"/>
      <c r="CK88" s="163"/>
      <c r="CL88" s="163"/>
      <c r="CM88" s="163"/>
    </row>
    <row r="89" spans="3:91" s="109" customFormat="1" ht="11.25" x14ac:dyDescent="0.2">
      <c r="C89" s="109" t="s">
        <v>35</v>
      </c>
      <c r="D89" s="109">
        <f>COUNTIF(D7:D59,"tq4")</f>
        <v>2</v>
      </c>
      <c r="E89" s="109">
        <f>COUNTIF(E7:E59,"tq4")</f>
        <v>2</v>
      </c>
      <c r="F89" s="109">
        <f>COUNTIF(F7:F59,"tq4")</f>
        <v>2</v>
      </c>
      <c r="G89" s="109">
        <f>COUNTIF(G7:G59,"tq1")</f>
        <v>1</v>
      </c>
      <c r="H89" s="109">
        <f>COUNTIF(H7:H59,"tq1")</f>
        <v>0</v>
      </c>
      <c r="I89" s="109">
        <f>COUNTIF(I7:I59,"tq1")</f>
        <v>0</v>
      </c>
      <c r="J89" s="124">
        <f>COUNTIF(J7:J59,"tq4")</f>
        <v>0</v>
      </c>
      <c r="K89" s="124">
        <f>COUNTIF(K7:K59,"tq4")</f>
        <v>0</v>
      </c>
      <c r="L89" s="109">
        <f>COUNTIF(L7:L59,"tq4")</f>
        <v>0</v>
      </c>
      <c r="M89" s="109">
        <f>COUNTIF(M7:M59,"tq4")</f>
        <v>0</v>
      </c>
      <c r="N89" s="109">
        <f>COUNTIF(N7:N59,"tq4")</f>
        <v>2</v>
      </c>
      <c r="O89" s="109">
        <f>COUNTIF(O7:O59,"tq1")</f>
        <v>0</v>
      </c>
      <c r="P89" s="109">
        <f>COUNTIF(P7:P59,"tq1")</f>
        <v>0</v>
      </c>
      <c r="Q89" s="109">
        <f>COUNTIF(Q7:Q59,"tq1")</f>
        <v>0</v>
      </c>
      <c r="R89" s="109">
        <f>COUNTIF(R7:R59,"tq1")</f>
        <v>0</v>
      </c>
      <c r="S89" s="109">
        <f>COUNTIF(S7:S59,"tq4")</f>
        <v>0</v>
      </c>
      <c r="T89" s="124">
        <f>COUNTIF(T7:T59,"tq3")</f>
        <v>2</v>
      </c>
      <c r="U89" s="124">
        <f>COUNTIF(U7:U59,"tq3")</f>
        <v>2</v>
      </c>
      <c r="V89" s="109">
        <f>COUNTIF(V7:V59,"tq4")</f>
        <v>0</v>
      </c>
      <c r="W89" s="109">
        <f>COUNTIF(W7:W59,"tq4")</f>
        <v>0</v>
      </c>
      <c r="X89" s="109">
        <f>COUNTIF(X7:X59,"tq4")</f>
        <v>0</v>
      </c>
      <c r="Y89" s="109">
        <f>COUNTIF(Y7:Y59,"tq4")</f>
        <v>0</v>
      </c>
      <c r="Z89" s="109">
        <f>COUNTIF(Z7:Z59,"tq3")</f>
        <v>2</v>
      </c>
      <c r="AA89" s="109">
        <f>COUNTIF(AA7:AA59,"tq3")</f>
        <v>2</v>
      </c>
      <c r="AB89" s="109">
        <f>COUNTIF(AB7:AB59,"tq3")</f>
        <v>2</v>
      </c>
      <c r="AC89" s="109">
        <f>COUNTIF(AC7:AC59,"tq3")</f>
        <v>2</v>
      </c>
      <c r="AD89" s="109">
        <f>COUNTIF(AD7:AD59,"tq3")</f>
        <v>2</v>
      </c>
      <c r="AF89" s="163"/>
      <c r="AG89" s="163"/>
      <c r="AH89" s="163"/>
      <c r="AI89" s="163"/>
      <c r="AJ89" s="163"/>
      <c r="AK89" s="163"/>
      <c r="AL89" s="163"/>
      <c r="AM89" s="163"/>
      <c r="AN89" s="163"/>
      <c r="AO89" s="163"/>
      <c r="AP89" s="163"/>
      <c r="AQ89" s="163"/>
      <c r="AR89" s="163"/>
      <c r="AS89" s="163"/>
      <c r="AT89" s="163"/>
      <c r="AU89" s="163"/>
      <c r="AV89" s="163"/>
      <c r="AW89" s="163"/>
      <c r="AX89" s="163"/>
      <c r="AY89" s="163"/>
      <c r="AZ89" s="163"/>
      <c r="BA89" s="163"/>
      <c r="BB89" s="163"/>
      <c r="BC89" s="163"/>
      <c r="BD89" s="163"/>
      <c r="BE89" s="163"/>
      <c r="BF89" s="163"/>
      <c r="BG89" s="163"/>
      <c r="BH89" s="163"/>
      <c r="BI89" s="163"/>
      <c r="BJ89" s="163"/>
      <c r="BK89" s="163"/>
      <c r="BL89" s="163"/>
      <c r="BM89" s="163"/>
      <c r="BN89" s="163"/>
      <c r="BO89" s="163"/>
      <c r="BP89" s="163"/>
      <c r="BQ89" s="163"/>
      <c r="BR89" s="163"/>
      <c r="BS89" s="163"/>
      <c r="BT89" s="163"/>
      <c r="BU89" s="163"/>
      <c r="BV89" s="163"/>
      <c r="BW89" s="163"/>
      <c r="BX89" s="163"/>
      <c r="BY89" s="163"/>
      <c r="BZ89" s="163"/>
      <c r="CA89" s="163"/>
      <c r="CB89" s="163"/>
      <c r="CC89" s="163"/>
      <c r="CD89" s="163"/>
      <c r="CE89" s="163"/>
      <c r="CF89" s="163"/>
      <c r="CG89" s="163"/>
      <c r="CH89" s="163"/>
      <c r="CI89" s="163"/>
      <c r="CJ89" s="163"/>
      <c r="CK89" s="163"/>
      <c r="CL89" s="163"/>
      <c r="CM89" s="163"/>
    </row>
    <row r="90" spans="3:91" s="109" customFormat="1" ht="11.25" x14ac:dyDescent="0.2">
      <c r="C90" s="109" t="s">
        <v>298</v>
      </c>
      <c r="D90" s="109">
        <f>COUNTIF(D7:D59,"q1")</f>
        <v>0</v>
      </c>
      <c r="E90" s="109">
        <f>COUNTIF(E7:E59,"q1")</f>
        <v>0</v>
      </c>
      <c r="F90" s="109">
        <f>COUNTIF(F7:F59,"q1")</f>
        <v>0</v>
      </c>
      <c r="G90" s="109">
        <f>COUNTIF(G7:G59,"q2")</f>
        <v>0</v>
      </c>
      <c r="H90" s="109">
        <f>COUNTIF(H7:H59,"q2")</f>
        <v>0</v>
      </c>
      <c r="I90" s="109">
        <f>COUNTIF(I7:I59,"q2")</f>
        <v>0</v>
      </c>
      <c r="J90" s="109">
        <f>COUNTIF(J7:J59,"TQ1")</f>
        <v>2</v>
      </c>
      <c r="K90" s="109">
        <f>COUNTIF(K7:K59,"TQ1")</f>
        <v>2</v>
      </c>
      <c r="L90" s="109">
        <f t="shared" ref="L90:R90" si="132">COUNTIF(L7:L59,"q2")</f>
        <v>0</v>
      </c>
      <c r="M90" s="109">
        <f t="shared" si="132"/>
        <v>0</v>
      </c>
      <c r="N90" s="109">
        <f t="shared" si="132"/>
        <v>1</v>
      </c>
      <c r="O90" s="109">
        <f t="shared" si="132"/>
        <v>1</v>
      </c>
      <c r="P90" s="109">
        <f t="shared" si="132"/>
        <v>1</v>
      </c>
      <c r="Q90" s="109">
        <f t="shared" si="132"/>
        <v>1</v>
      </c>
      <c r="R90" s="109">
        <f t="shared" si="132"/>
        <v>1</v>
      </c>
      <c r="S90" s="109">
        <f>COUNTIF(S7:S59,"tq3")</f>
        <v>2</v>
      </c>
      <c r="T90" s="124">
        <f t="shared" ref="T90:Y90" si="133">COUNTIF(T7:T59,"q2")</f>
        <v>1</v>
      </c>
      <c r="U90" s="124">
        <f t="shared" si="133"/>
        <v>1</v>
      </c>
      <c r="V90" s="109">
        <f t="shared" si="133"/>
        <v>0</v>
      </c>
      <c r="W90" s="109">
        <f t="shared" si="133"/>
        <v>0</v>
      </c>
      <c r="X90" s="109">
        <f t="shared" si="133"/>
        <v>0</v>
      </c>
      <c r="Y90" s="109">
        <f t="shared" si="133"/>
        <v>1</v>
      </c>
      <c r="Z90" s="109">
        <f>COUNTIF(Z7:Z59,"q1")</f>
        <v>0</v>
      </c>
      <c r="AA90" s="109">
        <f>COUNTIF(AA7:AA59,"Q1")</f>
        <v>0</v>
      </c>
      <c r="AB90" s="109">
        <f>COUNTIF(AB7:AB59,"Q1")</f>
        <v>0</v>
      </c>
      <c r="AC90" s="109">
        <f>COUNTIF(AC7:AC59,"Q1")</f>
        <v>0</v>
      </c>
      <c r="AD90" s="109">
        <f>COUNTIF(AD7:AD59,"Q1")</f>
        <v>0</v>
      </c>
      <c r="AF90" s="163"/>
      <c r="AG90" s="163"/>
      <c r="AH90" s="163"/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3"/>
      <c r="AU90" s="163"/>
      <c r="AV90" s="163"/>
      <c r="AW90" s="163"/>
      <c r="AX90" s="163"/>
      <c r="AY90" s="163"/>
      <c r="AZ90" s="163"/>
      <c r="BA90" s="163"/>
      <c r="BB90" s="163"/>
      <c r="BC90" s="163"/>
      <c r="BD90" s="163"/>
      <c r="BE90" s="163"/>
      <c r="BF90" s="163"/>
      <c r="BG90" s="163"/>
      <c r="BH90" s="163"/>
      <c r="BI90" s="163"/>
      <c r="BJ90" s="163"/>
      <c r="BK90" s="163"/>
      <c r="BL90" s="163"/>
      <c r="BM90" s="163"/>
      <c r="BN90" s="163"/>
      <c r="BO90" s="163"/>
      <c r="BP90" s="163"/>
      <c r="BQ90" s="163"/>
      <c r="BR90" s="163"/>
      <c r="BS90" s="163"/>
      <c r="BT90" s="163"/>
      <c r="BU90" s="163"/>
      <c r="BV90" s="163"/>
      <c r="BW90" s="163"/>
      <c r="BX90" s="163"/>
      <c r="BY90" s="163"/>
      <c r="BZ90" s="163"/>
      <c r="CA90" s="163"/>
      <c r="CB90" s="163"/>
      <c r="CC90" s="163"/>
      <c r="CD90" s="163"/>
      <c r="CE90" s="163"/>
      <c r="CF90" s="163"/>
      <c r="CG90" s="163"/>
      <c r="CH90" s="163"/>
      <c r="CI90" s="163"/>
      <c r="CJ90" s="163"/>
      <c r="CK90" s="163"/>
      <c r="CL90" s="163"/>
      <c r="CM90" s="163"/>
    </row>
    <row r="91" spans="3:91" s="109" customFormat="1" ht="11.25" x14ac:dyDescent="0.2">
      <c r="C91" s="109" t="s">
        <v>38</v>
      </c>
      <c r="L91" s="109">
        <f>COUNTIF(L7:L59,"tt7")</f>
        <v>0</v>
      </c>
      <c r="M91" s="109">
        <f>COUNTIF(M7:M59,"tt6")</f>
        <v>0</v>
      </c>
      <c r="N91" s="109">
        <f>COUNTIF(N39:N58,"tt5")</f>
        <v>0</v>
      </c>
      <c r="O91" s="109">
        <f>COUNTIF(O7:O59,"tt4")</f>
        <v>5</v>
      </c>
      <c r="P91" s="109">
        <f>COUNTIF(P7:P59,"tt9")</f>
        <v>0</v>
      </c>
      <c r="Q91" s="109">
        <f>COUNTIF(Q7:Q59,"tt1")</f>
        <v>0</v>
      </c>
      <c r="R91" s="109">
        <f>COUNTIF(R7:R59,"tt1")</f>
        <v>0</v>
      </c>
      <c r="S91" s="124">
        <f>COUNTIF(S7:S59,"tt")</f>
        <v>0</v>
      </c>
      <c r="T91" s="124">
        <f>COUNTIF(T7:T59,"tt1")</f>
        <v>5</v>
      </c>
      <c r="U91" s="124">
        <f>COUNTIF(U7:U59,"tt1")</f>
        <v>0</v>
      </c>
      <c r="AF91" s="163"/>
      <c r="AG91" s="163"/>
      <c r="AH91" s="163"/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 s="163"/>
      <c r="BF91" s="163"/>
      <c r="BG91" s="163"/>
      <c r="BH91" s="163"/>
      <c r="BI91" s="163"/>
      <c r="BJ91" s="163"/>
      <c r="BK91" s="163"/>
      <c r="BL91" s="163"/>
      <c r="BM91" s="163"/>
      <c r="BN91" s="163"/>
      <c r="BO91" s="163"/>
      <c r="BP91" s="163"/>
      <c r="BQ91" s="163"/>
      <c r="BR91" s="163"/>
      <c r="BS91" s="163"/>
      <c r="BT91" s="163"/>
      <c r="BU91" s="163"/>
      <c r="BV91" s="163"/>
      <c r="BW91" s="163"/>
      <c r="BX91" s="163"/>
      <c r="BY91" s="163"/>
      <c r="BZ91" s="163"/>
      <c r="CA91" s="163"/>
      <c r="CB91" s="163"/>
      <c r="CC91" s="163"/>
      <c r="CD91" s="163"/>
      <c r="CE91" s="163"/>
      <c r="CF91" s="163"/>
      <c r="CG91" s="163"/>
      <c r="CH91" s="163"/>
      <c r="CI91" s="163"/>
      <c r="CJ91" s="163"/>
      <c r="CK91" s="163"/>
      <c r="CL91" s="163"/>
      <c r="CM91" s="163"/>
    </row>
    <row r="92" spans="3:91" s="109" customFormat="1" ht="11.25" x14ac:dyDescent="0.2">
      <c r="D92" s="125">
        <f>SUM(D78:D91)</f>
        <v>8</v>
      </c>
      <c r="E92" s="125">
        <f t="shared" ref="E92:AD92" si="134">SUM(E78:E91)</f>
        <v>2</v>
      </c>
      <c r="F92" s="125">
        <f t="shared" si="134"/>
        <v>5</v>
      </c>
      <c r="G92" s="125">
        <f t="shared" si="134"/>
        <v>10</v>
      </c>
      <c r="H92" s="125">
        <f t="shared" si="134"/>
        <v>5</v>
      </c>
      <c r="I92" s="125">
        <f t="shared" si="134"/>
        <v>0</v>
      </c>
      <c r="J92" s="125">
        <f t="shared" si="134"/>
        <v>11</v>
      </c>
      <c r="K92" s="125">
        <f t="shared" si="134"/>
        <v>4</v>
      </c>
      <c r="L92" s="125">
        <f t="shared" si="134"/>
        <v>0</v>
      </c>
      <c r="M92" s="125">
        <f t="shared" si="134"/>
        <v>2</v>
      </c>
      <c r="N92" s="125">
        <f t="shared" si="134"/>
        <v>6</v>
      </c>
      <c r="O92" s="125">
        <f t="shared" si="134"/>
        <v>6</v>
      </c>
      <c r="P92" s="125">
        <f t="shared" si="134"/>
        <v>8</v>
      </c>
      <c r="Q92" s="125">
        <f t="shared" si="134"/>
        <v>5</v>
      </c>
      <c r="R92" s="125">
        <f t="shared" si="134"/>
        <v>7</v>
      </c>
      <c r="S92" s="125">
        <f t="shared" si="134"/>
        <v>7</v>
      </c>
      <c r="T92" s="125">
        <f t="shared" si="134"/>
        <v>14</v>
      </c>
      <c r="U92" s="125">
        <f t="shared" si="134"/>
        <v>12</v>
      </c>
      <c r="V92" s="125">
        <f t="shared" si="134"/>
        <v>11</v>
      </c>
      <c r="W92" s="125">
        <f t="shared" si="134"/>
        <v>6</v>
      </c>
      <c r="X92" s="125">
        <f t="shared" si="134"/>
        <v>4</v>
      </c>
      <c r="Y92" s="125">
        <f t="shared" si="134"/>
        <v>7</v>
      </c>
      <c r="Z92" s="125">
        <f t="shared" si="134"/>
        <v>14</v>
      </c>
      <c r="AA92" s="125">
        <f t="shared" si="134"/>
        <v>8</v>
      </c>
      <c r="AB92" s="125">
        <f t="shared" si="134"/>
        <v>9</v>
      </c>
      <c r="AC92" s="125">
        <f t="shared" si="134"/>
        <v>5</v>
      </c>
      <c r="AD92" s="125">
        <f t="shared" si="134"/>
        <v>7</v>
      </c>
      <c r="AE92" s="125"/>
      <c r="AF92" s="163"/>
      <c r="AG92" s="163"/>
      <c r="AH92" s="163"/>
      <c r="AI92" s="163"/>
      <c r="AJ92" s="163"/>
      <c r="AK92" s="163"/>
      <c r="AL92" s="163"/>
      <c r="AM92" s="163"/>
      <c r="AN92" s="163"/>
      <c r="AO92" s="163"/>
      <c r="AP92" s="163"/>
      <c r="AQ92" s="163"/>
      <c r="AR92" s="163"/>
      <c r="AS92" s="163"/>
      <c r="AT92" s="163"/>
      <c r="AU92" s="163"/>
      <c r="AV92" s="163"/>
      <c r="AW92" s="163"/>
      <c r="AX92" s="163"/>
      <c r="AY92" s="163"/>
      <c r="AZ92" s="163"/>
      <c r="BA92" s="163"/>
      <c r="BB92" s="163"/>
      <c r="BC92" s="163"/>
      <c r="BD92" s="163"/>
      <c r="BE92" s="163"/>
      <c r="BF92" s="163"/>
      <c r="BG92" s="163"/>
      <c r="BH92" s="163"/>
      <c r="BI92" s="163"/>
      <c r="BJ92" s="163"/>
      <c r="BK92" s="163"/>
      <c r="BL92" s="163"/>
      <c r="BM92" s="163"/>
      <c r="BN92" s="163"/>
      <c r="BO92" s="163"/>
      <c r="BP92" s="163"/>
      <c r="BQ92" s="163"/>
      <c r="BR92" s="163"/>
      <c r="BS92" s="163"/>
      <c r="BT92" s="163"/>
      <c r="BU92" s="163"/>
      <c r="BV92" s="163"/>
      <c r="BW92" s="163"/>
      <c r="BX92" s="163"/>
      <c r="BY92" s="163"/>
      <c r="BZ92" s="163"/>
      <c r="CA92" s="163"/>
      <c r="CB92" s="163"/>
      <c r="CC92" s="163"/>
      <c r="CD92" s="163"/>
      <c r="CE92" s="163"/>
      <c r="CF92" s="163"/>
      <c r="CG92" s="163"/>
      <c r="CH92" s="163"/>
      <c r="CI92" s="163"/>
      <c r="CJ92" s="163"/>
      <c r="CK92" s="163"/>
      <c r="CL92" s="163"/>
      <c r="CM92" s="163"/>
    </row>
    <row r="93" spans="3:91" ht="15.75" customHeight="1" x14ac:dyDescent="0.25"/>
    <row r="94" spans="3:91" ht="15.75" customHeight="1" x14ac:dyDescent="0.25"/>
    <row r="95" spans="3:91" ht="15.75" customHeight="1" x14ac:dyDescent="0.25"/>
    <row r="96" spans="3:91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</sheetData>
  <mergeCells count="150">
    <mergeCell ref="Q61:T61"/>
    <mergeCell ref="Y61:AB61"/>
    <mergeCell ref="M69:N69"/>
    <mergeCell ref="M70:N70"/>
    <mergeCell ref="U62:V62"/>
    <mergeCell ref="U63:V63"/>
    <mergeCell ref="U64:V64"/>
    <mergeCell ref="U65:V65"/>
    <mergeCell ref="U66:V66"/>
    <mergeCell ref="Y66:AB66"/>
    <mergeCell ref="Y67:AB67"/>
    <mergeCell ref="Y68:AB68"/>
    <mergeCell ref="Y69:AB69"/>
    <mergeCell ref="W77:AD77"/>
    <mergeCell ref="Y76:AB76"/>
    <mergeCell ref="AC76:AD76"/>
    <mergeCell ref="A59:C59"/>
    <mergeCell ref="A60:AD60"/>
    <mergeCell ref="AC68:AD68"/>
    <mergeCell ref="AC69:AD69"/>
    <mergeCell ref="AC70:AD70"/>
    <mergeCell ref="AC71:AD71"/>
    <mergeCell ref="AC72:AD72"/>
    <mergeCell ref="AC63:AD63"/>
    <mergeCell ref="AC64:AD64"/>
    <mergeCell ref="AC65:AD65"/>
    <mergeCell ref="AC66:AD66"/>
    <mergeCell ref="AC67:AD67"/>
    <mergeCell ref="U72:V72"/>
    <mergeCell ref="Q72:T72"/>
    <mergeCell ref="AC61:AD61"/>
    <mergeCell ref="U61:V61"/>
    <mergeCell ref="Y62:AB62"/>
    <mergeCell ref="AC62:AD62"/>
    <mergeCell ref="Y63:AB63"/>
    <mergeCell ref="Y64:AB64"/>
    <mergeCell ref="Y65:AB65"/>
    <mergeCell ref="Y73:AB73"/>
    <mergeCell ref="Y74:AB74"/>
    <mergeCell ref="Y75:AB75"/>
    <mergeCell ref="AC73:AD73"/>
    <mergeCell ref="AC74:AD74"/>
    <mergeCell ref="AC75:AD75"/>
    <mergeCell ref="U76:V76"/>
    <mergeCell ref="U67:V67"/>
    <mergeCell ref="U68:V68"/>
    <mergeCell ref="U69:V69"/>
    <mergeCell ref="U70:V70"/>
    <mergeCell ref="U71:V71"/>
    <mergeCell ref="U73:V73"/>
    <mergeCell ref="U74:V74"/>
    <mergeCell ref="U75:V75"/>
    <mergeCell ref="Y70:AB70"/>
    <mergeCell ref="Y71:AB71"/>
    <mergeCell ref="Y72:AB72"/>
    <mergeCell ref="Q76:T76"/>
    <mergeCell ref="Q67:T67"/>
    <mergeCell ref="Q68:T68"/>
    <mergeCell ref="Q69:T69"/>
    <mergeCell ref="Q70:T70"/>
    <mergeCell ref="Q71:T71"/>
    <mergeCell ref="Q62:T62"/>
    <mergeCell ref="Q63:T63"/>
    <mergeCell ref="Q64:T64"/>
    <mergeCell ref="Q65:T65"/>
    <mergeCell ref="Q66:T66"/>
    <mergeCell ref="Q73:T73"/>
    <mergeCell ref="Q74:T74"/>
    <mergeCell ref="Q75:T75"/>
    <mergeCell ref="M76:N76"/>
    <mergeCell ref="I74:L74"/>
    <mergeCell ref="I75:L75"/>
    <mergeCell ref="I76:L76"/>
    <mergeCell ref="C74:D74"/>
    <mergeCell ref="E74:F74"/>
    <mergeCell ref="C75:D75"/>
    <mergeCell ref="E75:F75"/>
    <mergeCell ref="C76:D76"/>
    <mergeCell ref="E76:F76"/>
    <mergeCell ref="M74:N74"/>
    <mergeCell ref="M75:N75"/>
    <mergeCell ref="M73:N73"/>
    <mergeCell ref="I67:L67"/>
    <mergeCell ref="I68:L68"/>
    <mergeCell ref="M61:N61"/>
    <mergeCell ref="M62:N62"/>
    <mergeCell ref="M63:N63"/>
    <mergeCell ref="M64:N64"/>
    <mergeCell ref="M65:N65"/>
    <mergeCell ref="M66:N66"/>
    <mergeCell ref="M67:N67"/>
    <mergeCell ref="M68:N68"/>
    <mergeCell ref="I62:L62"/>
    <mergeCell ref="I63:L63"/>
    <mergeCell ref="I64:L64"/>
    <mergeCell ref="I65:L65"/>
    <mergeCell ref="I66:L66"/>
    <mergeCell ref="I69:L69"/>
    <mergeCell ref="I70:L70"/>
    <mergeCell ref="I71:L71"/>
    <mergeCell ref="I72:L72"/>
    <mergeCell ref="I73:L73"/>
    <mergeCell ref="M71:N71"/>
    <mergeCell ref="M72:N72"/>
    <mergeCell ref="I61:L61"/>
    <mergeCell ref="C73:D73"/>
    <mergeCell ref="E71:F71"/>
    <mergeCell ref="E72:F72"/>
    <mergeCell ref="E73:F73"/>
    <mergeCell ref="E66:F66"/>
    <mergeCell ref="E67:F67"/>
    <mergeCell ref="E68:F68"/>
    <mergeCell ref="E69:F69"/>
    <mergeCell ref="E70:F70"/>
    <mergeCell ref="C71:D71"/>
    <mergeCell ref="C72:D72"/>
    <mergeCell ref="E61:F61"/>
    <mergeCell ref="E62:F62"/>
    <mergeCell ref="E63:F63"/>
    <mergeCell ref="E64:F64"/>
    <mergeCell ref="E65:F65"/>
    <mergeCell ref="C70:D70"/>
    <mergeCell ref="C67:D67"/>
    <mergeCell ref="C68:D68"/>
    <mergeCell ref="C69:D69"/>
    <mergeCell ref="C64:D64"/>
    <mergeCell ref="C65:D65"/>
    <mergeCell ref="C66:D66"/>
    <mergeCell ref="C62:D62"/>
    <mergeCell ref="C61:D61"/>
    <mergeCell ref="C63:D63"/>
    <mergeCell ref="A1:AD1"/>
    <mergeCell ref="A3:AD3"/>
    <mergeCell ref="A4:A6"/>
    <mergeCell ref="B4:B6"/>
    <mergeCell ref="A7:A11"/>
    <mergeCell ref="A12:A16"/>
    <mergeCell ref="A51:A54"/>
    <mergeCell ref="A55:A58"/>
    <mergeCell ref="A27:A31"/>
    <mergeCell ref="A32:A36"/>
    <mergeCell ref="A39:A42"/>
    <mergeCell ref="A43:A46"/>
    <mergeCell ref="A47:A50"/>
    <mergeCell ref="A17:A21"/>
    <mergeCell ref="A22:A26"/>
    <mergeCell ref="D26:M26"/>
    <mergeCell ref="D25:M25"/>
    <mergeCell ref="V24:AD26"/>
    <mergeCell ref="N25:U25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156"/>
  <sheetViews>
    <sheetView topLeftCell="A19" zoomScaleNormal="100" workbookViewId="0">
      <selection activeCell="M31" sqref="M31"/>
    </sheetView>
  </sheetViews>
  <sheetFormatPr defaultColWidth="4" defaultRowHeight="14.25" customHeight="1" x14ac:dyDescent="0.25"/>
  <cols>
    <col min="1" max="1" width="4" style="73"/>
    <col min="2" max="8" width="4.125" style="73" customWidth="1"/>
    <col min="9" max="23" width="4.375" style="73" customWidth="1"/>
    <col min="24" max="24" width="4" style="73"/>
    <col min="25" max="25" width="2.125" style="178" customWidth="1"/>
    <col min="26" max="29" width="4.375" style="73" customWidth="1"/>
    <col min="30" max="16384" width="4" style="73"/>
  </cols>
  <sheetData>
    <row r="1" spans="1:32" ht="21" customHeight="1" x14ac:dyDescent="0.25">
      <c r="A1" s="191"/>
      <c r="B1" s="192"/>
      <c r="C1" s="192"/>
      <c r="D1" s="192"/>
      <c r="E1" s="192"/>
      <c r="F1" s="192"/>
      <c r="G1" s="721" t="s">
        <v>400</v>
      </c>
      <c r="H1" s="721"/>
      <c r="I1" s="721"/>
      <c r="J1" s="721"/>
      <c r="K1" s="721"/>
      <c r="L1" s="721"/>
      <c r="M1" s="721"/>
      <c r="N1" s="721"/>
      <c r="O1" s="721"/>
      <c r="P1" s="721"/>
      <c r="Q1" s="721"/>
      <c r="R1" s="721"/>
      <c r="S1" s="721"/>
      <c r="T1" s="721"/>
      <c r="U1" s="721"/>
      <c r="V1" s="721"/>
      <c r="W1" s="721"/>
      <c r="X1" s="721"/>
      <c r="Y1" s="721"/>
      <c r="Z1" s="721"/>
      <c r="AA1" s="193"/>
      <c r="AB1" s="193"/>
      <c r="AC1" s="193"/>
      <c r="AD1" s="193"/>
      <c r="AE1" s="193"/>
      <c r="AF1" s="194"/>
    </row>
    <row r="2" spans="1:32" ht="14.25" customHeight="1" x14ac:dyDescent="0.25">
      <c r="A2" s="189"/>
      <c r="B2" s="190"/>
      <c r="C2" s="190"/>
      <c r="D2" s="190"/>
      <c r="E2" s="190"/>
      <c r="F2" s="190"/>
      <c r="G2" s="722"/>
      <c r="H2" s="722"/>
      <c r="I2" s="722"/>
      <c r="J2" s="722"/>
      <c r="K2" s="722"/>
      <c r="L2" s="722"/>
      <c r="M2" s="722"/>
      <c r="N2" s="722"/>
      <c r="O2" s="722"/>
      <c r="P2" s="722"/>
      <c r="Q2" s="722"/>
      <c r="R2" s="722"/>
      <c r="S2" s="722"/>
      <c r="T2" s="722"/>
      <c r="U2" s="722"/>
      <c r="V2" s="722"/>
      <c r="W2" s="722"/>
      <c r="X2" s="722"/>
      <c r="Y2" s="722"/>
      <c r="Z2" s="722"/>
      <c r="AA2" s="660" t="s">
        <v>401</v>
      </c>
      <c r="AB2" s="661"/>
      <c r="AC2" s="661"/>
      <c r="AD2" s="661"/>
      <c r="AE2" s="661"/>
      <c r="AF2" s="662"/>
    </row>
    <row r="3" spans="1:32" ht="14.25" customHeight="1" x14ac:dyDescent="0.25">
      <c r="A3" s="189"/>
      <c r="B3" s="684" t="s">
        <v>311</v>
      </c>
      <c r="C3" s="685"/>
      <c r="D3" s="685"/>
      <c r="E3" s="685"/>
      <c r="F3" s="685"/>
      <c r="G3" s="176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248" t="s">
        <v>399</v>
      </c>
      <c r="S3" s="187"/>
      <c r="T3" s="187"/>
      <c r="U3" s="187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95"/>
    </row>
    <row r="4" spans="1:32" ht="14.25" customHeight="1" x14ac:dyDescent="0.25">
      <c r="A4" s="189"/>
      <c r="B4" s="685"/>
      <c r="C4" s="685"/>
      <c r="D4" s="685"/>
      <c r="E4" s="685"/>
      <c r="F4" s="685"/>
      <c r="G4" s="177"/>
      <c r="H4" s="198"/>
      <c r="I4" s="199"/>
      <c r="J4" s="199"/>
      <c r="K4" s="199"/>
      <c r="L4" s="199"/>
      <c r="M4" s="199"/>
      <c r="N4" s="199"/>
      <c r="O4" s="199"/>
      <c r="P4" s="199"/>
      <c r="Q4" s="203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5"/>
      <c r="AE4" s="177"/>
      <c r="AF4" s="196"/>
    </row>
    <row r="5" spans="1:32" ht="14.25" customHeight="1" x14ac:dyDescent="0.25">
      <c r="A5" s="189"/>
      <c r="B5" s="685"/>
      <c r="C5" s="685"/>
      <c r="D5" s="685"/>
      <c r="E5" s="685"/>
      <c r="F5" s="685"/>
      <c r="G5" s="177"/>
      <c r="H5" s="200"/>
      <c r="I5" s="201"/>
      <c r="J5" s="201"/>
      <c r="K5" s="201"/>
      <c r="L5" s="201"/>
      <c r="M5" s="201"/>
      <c r="N5" s="201"/>
      <c r="O5" s="201"/>
      <c r="P5" s="201"/>
      <c r="Q5" s="206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8"/>
      <c r="AE5" s="177"/>
      <c r="AF5" s="196"/>
    </row>
    <row r="6" spans="1:32" ht="14.25" customHeight="1" x14ac:dyDescent="0.25">
      <c r="A6" s="189"/>
      <c r="B6" s="685"/>
      <c r="C6" s="685"/>
      <c r="D6" s="685"/>
      <c r="E6" s="685"/>
      <c r="F6" s="685"/>
      <c r="G6" s="177"/>
      <c r="H6" s="200"/>
      <c r="I6" s="201"/>
      <c r="J6" s="201"/>
      <c r="K6" s="201"/>
      <c r="L6" s="201"/>
      <c r="M6" s="201"/>
      <c r="N6" s="201"/>
      <c r="O6" s="201"/>
      <c r="P6" s="201"/>
      <c r="Q6" s="206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8"/>
      <c r="AE6" s="177"/>
      <c r="AF6" s="196"/>
    </row>
    <row r="7" spans="1:32" ht="8.4499999999999993" customHeight="1" x14ac:dyDescent="0.25">
      <c r="A7" s="189"/>
      <c r="B7" s="685"/>
      <c r="C7" s="685"/>
      <c r="D7" s="685"/>
      <c r="E7" s="685"/>
      <c r="F7" s="685"/>
      <c r="G7" s="177"/>
      <c r="H7" s="200"/>
      <c r="I7" s="201"/>
      <c r="J7" s="201"/>
      <c r="K7" s="201"/>
      <c r="L7" s="201"/>
      <c r="M7" s="201"/>
      <c r="N7" s="201"/>
      <c r="O7" s="201"/>
      <c r="P7" s="201"/>
      <c r="Q7" s="209"/>
      <c r="R7" s="210"/>
      <c r="S7" s="210"/>
      <c r="T7" s="210"/>
      <c r="U7" s="210"/>
      <c r="V7" s="210"/>
      <c r="W7" s="210"/>
      <c r="X7" s="210"/>
      <c r="Y7" s="210"/>
      <c r="Z7" s="210"/>
      <c r="AA7" s="210"/>
      <c r="AB7" s="210"/>
      <c r="AC7" s="210"/>
      <c r="AD7" s="211"/>
      <c r="AE7" s="177"/>
      <c r="AF7" s="196"/>
    </row>
    <row r="8" spans="1:32" ht="14.25" customHeight="1" thickBot="1" x14ac:dyDescent="0.3">
      <c r="A8" s="189"/>
      <c r="B8" s="686"/>
      <c r="C8" s="686"/>
      <c r="D8" s="686"/>
      <c r="E8" s="686"/>
      <c r="F8" s="687"/>
      <c r="G8" s="174"/>
      <c r="H8" s="671" t="s">
        <v>426</v>
      </c>
      <c r="I8" s="672"/>
      <c r="J8" s="672"/>
      <c r="K8" s="672"/>
      <c r="L8" s="672"/>
      <c r="M8" s="672"/>
      <c r="N8" s="672"/>
      <c r="O8" s="672"/>
      <c r="P8" s="672"/>
      <c r="Q8" s="672"/>
      <c r="R8" s="672"/>
      <c r="S8" s="672"/>
      <c r="T8" s="672"/>
      <c r="U8" s="672"/>
      <c r="V8" s="672"/>
      <c r="W8" s="672"/>
      <c r="X8" s="672"/>
      <c r="Y8" s="672"/>
      <c r="Z8" s="672"/>
      <c r="AA8" s="672"/>
      <c r="AB8" s="672"/>
      <c r="AC8" s="672"/>
      <c r="AD8" s="673"/>
      <c r="AE8" s="177"/>
      <c r="AF8" s="196"/>
    </row>
    <row r="9" spans="1:32" ht="14.25" customHeight="1" thickTop="1" x14ac:dyDescent="0.25">
      <c r="A9" s="784" t="s">
        <v>313</v>
      </c>
      <c r="B9" s="785"/>
      <c r="C9" s="178"/>
      <c r="D9" s="178"/>
      <c r="E9" s="178"/>
      <c r="F9" s="178"/>
      <c r="G9" s="174"/>
      <c r="H9" s="212"/>
      <c r="I9" s="213"/>
      <c r="J9" s="213"/>
      <c r="K9" s="214"/>
      <c r="L9" s="202"/>
      <c r="M9" s="212"/>
      <c r="N9" s="213"/>
      <c r="O9" s="213"/>
      <c r="P9" s="213"/>
      <c r="Q9" s="213"/>
      <c r="R9" s="214"/>
      <c r="S9" s="202"/>
      <c r="T9" s="212"/>
      <c r="U9" s="213"/>
      <c r="V9" s="213"/>
      <c r="W9" s="213"/>
      <c r="X9" s="213"/>
      <c r="Y9" s="214"/>
      <c r="Z9" s="202"/>
      <c r="AA9" s="212"/>
      <c r="AB9" s="213"/>
      <c r="AC9" s="213"/>
      <c r="AD9" s="214"/>
      <c r="AE9" s="177"/>
      <c r="AF9" s="196"/>
    </row>
    <row r="10" spans="1:32" ht="8.25" customHeight="1" x14ac:dyDescent="0.25">
      <c r="A10" s="786"/>
      <c r="B10" s="785"/>
      <c r="C10" s="178"/>
      <c r="D10" s="178"/>
      <c r="E10" s="178"/>
      <c r="F10" s="178"/>
      <c r="G10" s="174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96"/>
    </row>
    <row r="11" spans="1:32" ht="14.25" customHeight="1" x14ac:dyDescent="0.25">
      <c r="A11" s="786"/>
      <c r="B11" s="785"/>
      <c r="C11" s="178"/>
      <c r="D11" s="178"/>
      <c r="E11" s="178"/>
      <c r="F11" s="178"/>
      <c r="G11" s="173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7"/>
      <c r="AF11" s="196"/>
    </row>
    <row r="12" spans="1:32" ht="14.25" customHeight="1" x14ac:dyDescent="0.25">
      <c r="A12" s="787"/>
      <c r="B12" s="788"/>
      <c r="C12" s="178"/>
      <c r="D12" s="178"/>
      <c r="E12" s="178"/>
      <c r="F12" s="178"/>
      <c r="G12" s="190"/>
      <c r="H12" s="667" t="s">
        <v>277</v>
      </c>
      <c r="I12" s="668"/>
      <c r="J12" s="667" t="s">
        <v>278</v>
      </c>
      <c r="K12" s="668"/>
      <c r="L12" s="816" t="s">
        <v>258</v>
      </c>
      <c r="M12" s="667" t="s">
        <v>279</v>
      </c>
      <c r="N12" s="668"/>
      <c r="O12" s="667" t="s">
        <v>280</v>
      </c>
      <c r="P12" s="668"/>
      <c r="Q12" s="667" t="s">
        <v>281</v>
      </c>
      <c r="R12" s="668"/>
      <c r="S12" s="759" t="s">
        <v>258</v>
      </c>
      <c r="T12" s="667" t="s">
        <v>282</v>
      </c>
      <c r="U12" s="668"/>
      <c r="V12" s="667" t="s">
        <v>283</v>
      </c>
      <c r="W12" s="668"/>
      <c r="X12" s="77"/>
      <c r="Y12" s="77"/>
      <c r="Z12" s="75"/>
      <c r="AA12" s="776" t="s">
        <v>314</v>
      </c>
      <c r="AB12" s="777"/>
      <c r="AD12" s="178"/>
      <c r="AE12" s="174"/>
      <c r="AF12" s="196"/>
    </row>
    <row r="13" spans="1:32" ht="12.75" customHeight="1" x14ac:dyDescent="0.25">
      <c r="A13" s="80"/>
      <c r="B13" s="178"/>
      <c r="C13" s="178"/>
      <c r="D13" s="178"/>
      <c r="E13" s="178"/>
      <c r="F13" s="178"/>
      <c r="G13" s="322" t="s">
        <v>429</v>
      </c>
      <c r="H13" s="793"/>
      <c r="I13" s="794"/>
      <c r="J13" s="795"/>
      <c r="K13" s="796"/>
      <c r="L13" s="816"/>
      <c r="M13" s="665" t="s">
        <v>317</v>
      </c>
      <c r="N13" s="666"/>
      <c r="O13" s="665" t="s">
        <v>318</v>
      </c>
      <c r="P13" s="666"/>
      <c r="Q13" s="665" t="s">
        <v>319</v>
      </c>
      <c r="R13" s="666"/>
      <c r="S13" s="759"/>
      <c r="T13" s="665" t="s">
        <v>320</v>
      </c>
      <c r="U13" s="666"/>
      <c r="V13" s="795" t="s">
        <v>297</v>
      </c>
      <c r="W13" s="796"/>
      <c r="X13" s="323" t="s">
        <v>429</v>
      </c>
      <c r="Y13" s="78"/>
      <c r="Z13" s="75"/>
      <c r="AA13" s="778"/>
      <c r="AB13" s="779"/>
      <c r="AD13" s="178"/>
      <c r="AE13" s="174"/>
      <c r="AF13" s="196"/>
    </row>
    <row r="14" spans="1:32" ht="14.25" customHeight="1" x14ac:dyDescent="0.25">
      <c r="A14" s="688" t="s">
        <v>312</v>
      </c>
      <c r="B14" s="688"/>
      <c r="C14" s="178"/>
      <c r="D14" s="178"/>
      <c r="E14" s="178"/>
      <c r="F14" s="178"/>
      <c r="G14" s="322"/>
      <c r="H14" s="669" t="s">
        <v>284</v>
      </c>
      <c r="I14" s="670"/>
      <c r="J14" s="669" t="s">
        <v>285</v>
      </c>
      <c r="K14" s="670"/>
      <c r="L14" s="816"/>
      <c r="M14" s="669" t="s">
        <v>286</v>
      </c>
      <c r="N14" s="670"/>
      <c r="O14" s="669" t="s">
        <v>287</v>
      </c>
      <c r="P14" s="670"/>
      <c r="Q14" s="669" t="s">
        <v>256</v>
      </c>
      <c r="R14" s="670"/>
      <c r="S14" s="759"/>
      <c r="T14" s="669" t="s">
        <v>288</v>
      </c>
      <c r="U14" s="670"/>
      <c r="V14" s="669" t="s">
        <v>289</v>
      </c>
      <c r="W14" s="670"/>
      <c r="X14" s="324"/>
      <c r="Y14" s="76"/>
      <c r="Z14" s="75"/>
      <c r="AA14" s="778"/>
      <c r="AB14" s="779"/>
      <c r="AD14" s="178"/>
      <c r="AE14" s="174"/>
      <c r="AF14" s="196"/>
    </row>
    <row r="15" spans="1:32" ht="14.25" customHeight="1" x14ac:dyDescent="0.25">
      <c r="A15" s="215"/>
      <c r="B15" s="151"/>
      <c r="C15" s="151"/>
      <c r="D15" s="151"/>
      <c r="E15" s="178"/>
      <c r="F15" s="178"/>
      <c r="G15" s="322" t="s">
        <v>428</v>
      </c>
      <c r="H15" s="663" t="s">
        <v>27</v>
      </c>
      <c r="I15" s="664"/>
      <c r="J15" s="663" t="s">
        <v>30</v>
      </c>
      <c r="K15" s="664"/>
      <c r="L15" s="816"/>
      <c r="M15" s="663" t="s">
        <v>20</v>
      </c>
      <c r="N15" s="664"/>
      <c r="O15" s="663" t="s">
        <v>144</v>
      </c>
      <c r="P15" s="664"/>
      <c r="Q15" s="663" t="s">
        <v>182</v>
      </c>
      <c r="R15" s="664"/>
      <c r="S15" s="759"/>
      <c r="T15" s="663" t="s">
        <v>225</v>
      </c>
      <c r="U15" s="664"/>
      <c r="V15" s="752" t="s">
        <v>226</v>
      </c>
      <c r="W15" s="753"/>
      <c r="X15" s="324" t="s">
        <v>428</v>
      </c>
      <c r="Y15" s="76"/>
      <c r="Z15" s="178"/>
      <c r="AA15" s="178"/>
      <c r="AB15" s="178"/>
      <c r="AC15" s="178"/>
      <c r="AD15" s="178"/>
      <c r="AE15" s="174"/>
      <c r="AF15" s="196"/>
    </row>
    <row r="16" spans="1:32" ht="14.25" customHeight="1" x14ac:dyDescent="0.25">
      <c r="A16" s="189"/>
      <c r="B16" s="190"/>
      <c r="C16" s="190"/>
      <c r="D16" s="190"/>
      <c r="E16" s="190"/>
      <c r="F16" s="178"/>
      <c r="G16" s="322"/>
      <c r="H16" s="669" t="s">
        <v>290</v>
      </c>
      <c r="I16" s="670"/>
      <c r="J16" s="669" t="s">
        <v>291</v>
      </c>
      <c r="K16" s="670"/>
      <c r="L16" s="816"/>
      <c r="M16" s="756" t="s">
        <v>292</v>
      </c>
      <c r="N16" s="757"/>
      <c r="O16" s="756" t="s">
        <v>293</v>
      </c>
      <c r="P16" s="757"/>
      <c r="Q16" s="756" t="s">
        <v>294</v>
      </c>
      <c r="R16" s="757"/>
      <c r="S16" s="759"/>
      <c r="T16" s="756" t="s">
        <v>295</v>
      </c>
      <c r="U16" s="757"/>
      <c r="V16" s="756" t="s">
        <v>296</v>
      </c>
      <c r="W16" s="757"/>
      <c r="X16" s="324"/>
      <c r="Y16" s="76"/>
      <c r="AA16" s="689" t="s">
        <v>402</v>
      </c>
      <c r="AB16" s="690"/>
      <c r="AC16" s="691"/>
      <c r="AD16" s="178"/>
      <c r="AE16" s="174"/>
      <c r="AF16" s="196"/>
    </row>
    <row r="17" spans="1:32" ht="14.25" customHeight="1" thickBot="1" x14ac:dyDescent="0.3">
      <c r="A17" s="189"/>
      <c r="B17" s="190"/>
      <c r="C17" s="190"/>
      <c r="D17" s="190"/>
      <c r="E17" s="190"/>
      <c r="F17" s="178"/>
      <c r="G17" s="322" t="s">
        <v>427</v>
      </c>
      <c r="H17" s="818" t="s">
        <v>227</v>
      </c>
      <c r="I17" s="819"/>
      <c r="J17" s="818" t="s">
        <v>232</v>
      </c>
      <c r="K17" s="819"/>
      <c r="L17" s="817"/>
      <c r="M17" s="754" t="s">
        <v>380</v>
      </c>
      <c r="N17" s="755"/>
      <c r="O17" s="754" t="s">
        <v>380</v>
      </c>
      <c r="P17" s="755"/>
      <c r="Q17" s="754" t="s">
        <v>379</v>
      </c>
      <c r="R17" s="755"/>
      <c r="S17" s="815"/>
      <c r="T17" s="754" t="s">
        <v>379</v>
      </c>
      <c r="U17" s="755"/>
      <c r="V17" s="762" t="s">
        <v>297</v>
      </c>
      <c r="W17" s="763"/>
      <c r="X17" s="324" t="s">
        <v>427</v>
      </c>
      <c r="Y17" s="76"/>
      <c r="AA17" s="692"/>
      <c r="AB17" s="693"/>
      <c r="AC17" s="694"/>
      <c r="AD17" s="178"/>
      <c r="AE17" s="174"/>
      <c r="AF17" s="196"/>
    </row>
    <row r="18" spans="1:32" ht="12.75" customHeight="1" thickTop="1" thickBot="1" x14ac:dyDescent="0.3">
      <c r="A18" s="189"/>
      <c r="B18" s="190"/>
      <c r="C18" s="190"/>
      <c r="D18" s="190"/>
      <c r="E18" s="190"/>
      <c r="F18" s="178"/>
      <c r="G18" s="178"/>
      <c r="H18" s="178"/>
      <c r="I18" s="178"/>
      <c r="J18" s="178"/>
      <c r="K18" s="74"/>
      <c r="L18" s="178"/>
      <c r="M18" s="178"/>
      <c r="N18" s="178"/>
      <c r="O18" s="178"/>
      <c r="P18" s="178"/>
      <c r="Q18" s="178"/>
      <c r="R18" s="178"/>
      <c r="S18" s="178"/>
      <c r="T18" s="178"/>
      <c r="U18" s="74"/>
      <c r="V18" s="178"/>
      <c r="W18" s="178"/>
      <c r="X18" s="178"/>
      <c r="Z18" s="824" t="s">
        <v>427</v>
      </c>
      <c r="AA18" s="824"/>
      <c r="AB18" s="825" t="s">
        <v>428</v>
      </c>
      <c r="AC18" s="825"/>
      <c r="AD18" s="178"/>
      <c r="AE18" s="174"/>
      <c r="AF18" s="196"/>
    </row>
    <row r="19" spans="1:32" ht="14.25" customHeight="1" x14ac:dyDescent="0.25">
      <c r="A19" s="189"/>
      <c r="B19" s="780" t="s">
        <v>315</v>
      </c>
      <c r="C19" s="781"/>
      <c r="D19" s="190"/>
      <c r="E19" s="190"/>
      <c r="F19" s="178"/>
      <c r="G19" s="151"/>
      <c r="H19" s="190"/>
      <c r="I19" s="190"/>
      <c r="J19" s="190"/>
      <c r="K19" s="188"/>
      <c r="L19" s="190"/>
      <c r="M19" s="190"/>
      <c r="N19" s="190"/>
      <c r="O19" s="190"/>
      <c r="P19" s="190"/>
      <c r="Q19" s="190"/>
      <c r="R19" s="190"/>
      <c r="S19" s="190"/>
      <c r="T19" s="190"/>
      <c r="U19" s="188"/>
      <c r="V19" s="190"/>
      <c r="W19" s="190"/>
      <c r="X19" s="190"/>
      <c r="Y19" s="151"/>
      <c r="Z19" s="764" t="s">
        <v>395</v>
      </c>
      <c r="AA19" s="765"/>
      <c r="AB19" s="768" t="s">
        <v>298</v>
      </c>
      <c r="AC19" s="765"/>
      <c r="AD19" s="178"/>
      <c r="AE19" s="174"/>
      <c r="AF19" s="196"/>
    </row>
    <row r="20" spans="1:32" ht="14.25" customHeight="1" thickBot="1" x14ac:dyDescent="0.3">
      <c r="A20" s="189"/>
      <c r="B20" s="782"/>
      <c r="C20" s="783"/>
      <c r="D20" s="190"/>
      <c r="E20" s="190"/>
      <c r="F20" s="178"/>
      <c r="G20" s="151"/>
      <c r="H20" s="190"/>
      <c r="I20" s="660" t="s">
        <v>300</v>
      </c>
      <c r="J20" s="661"/>
      <c r="K20" s="744"/>
      <c r="L20" s="789" t="s">
        <v>322</v>
      </c>
      <c r="M20" s="744"/>
      <c r="N20" s="789" t="s">
        <v>301</v>
      </c>
      <c r="O20" s="744"/>
      <c r="P20" s="758" t="s">
        <v>258</v>
      </c>
      <c r="Q20" s="660" t="s">
        <v>302</v>
      </c>
      <c r="R20" s="744"/>
      <c r="S20" s="789" t="s">
        <v>301</v>
      </c>
      <c r="T20" s="744"/>
      <c r="U20" s="789" t="s">
        <v>303</v>
      </c>
      <c r="V20" s="744"/>
      <c r="W20" s="760" t="s">
        <v>307</v>
      </c>
      <c r="X20" s="190"/>
      <c r="Y20" s="151"/>
      <c r="Z20" s="766"/>
      <c r="AA20" s="767"/>
      <c r="AB20" s="769"/>
      <c r="AC20" s="767"/>
      <c r="AD20" s="178"/>
      <c r="AE20" s="174"/>
      <c r="AF20" s="196"/>
    </row>
    <row r="21" spans="1:32" ht="14.25" customHeight="1" x14ac:dyDescent="0.25">
      <c r="A21" s="189"/>
      <c r="B21" s="190"/>
      <c r="C21" s="190"/>
      <c r="D21" s="190"/>
      <c r="E21" s="190"/>
      <c r="F21" s="178"/>
      <c r="G21" s="151"/>
      <c r="H21" s="325" t="s">
        <v>428</v>
      </c>
      <c r="I21" s="790"/>
      <c r="J21" s="792"/>
      <c r="K21" s="791"/>
      <c r="L21" s="790"/>
      <c r="M21" s="791"/>
      <c r="N21" s="790"/>
      <c r="O21" s="791"/>
      <c r="P21" s="759"/>
      <c r="Q21" s="790"/>
      <c r="R21" s="791"/>
      <c r="S21" s="790"/>
      <c r="T21" s="791"/>
      <c r="U21" s="790"/>
      <c r="V21" s="791"/>
      <c r="W21" s="760"/>
      <c r="X21" s="327" t="s">
        <v>428</v>
      </c>
      <c r="Y21" s="151"/>
      <c r="Z21" s="810" t="s">
        <v>396</v>
      </c>
      <c r="AA21" s="804"/>
      <c r="AB21" s="770" t="s">
        <v>397</v>
      </c>
      <c r="AC21" s="771"/>
      <c r="AD21" s="178"/>
      <c r="AE21" s="174"/>
      <c r="AF21" s="196"/>
    </row>
    <row r="22" spans="1:32" ht="14.25" customHeight="1" x14ac:dyDescent="0.25">
      <c r="A22" s="189"/>
      <c r="B22" s="190"/>
      <c r="C22" s="190"/>
      <c r="D22" s="190"/>
      <c r="E22" s="190"/>
      <c r="F22" s="178"/>
      <c r="G22" s="151"/>
      <c r="H22" s="326"/>
      <c r="I22" s="660" t="s">
        <v>306</v>
      </c>
      <c r="J22" s="661"/>
      <c r="K22" s="744"/>
      <c r="L22" s="660" t="s">
        <v>305</v>
      </c>
      <c r="M22" s="744"/>
      <c r="N22" s="660" t="s">
        <v>430</v>
      </c>
      <c r="O22" s="744"/>
      <c r="P22" s="759"/>
      <c r="Q22" s="660" t="s">
        <v>25</v>
      </c>
      <c r="R22" s="744"/>
      <c r="S22" s="660" t="s">
        <v>304</v>
      </c>
      <c r="T22" s="661"/>
      <c r="U22" s="661"/>
      <c r="V22" s="744"/>
      <c r="W22" s="760" t="s">
        <v>307</v>
      </c>
      <c r="X22" s="327"/>
      <c r="Y22" s="151"/>
      <c r="Z22" s="811"/>
      <c r="AA22" s="806"/>
      <c r="AB22" s="772"/>
      <c r="AC22" s="773"/>
      <c r="AD22" s="178"/>
      <c r="AE22" s="174"/>
      <c r="AF22" s="196"/>
    </row>
    <row r="23" spans="1:32" ht="14.25" customHeight="1" thickBot="1" x14ac:dyDescent="0.3">
      <c r="A23" s="189"/>
      <c r="B23" s="190"/>
      <c r="C23" s="190"/>
      <c r="D23" s="190"/>
      <c r="E23" s="190"/>
      <c r="F23" s="178"/>
      <c r="G23" s="151"/>
      <c r="H23" s="325" t="s">
        <v>427</v>
      </c>
      <c r="I23" s="745"/>
      <c r="J23" s="746"/>
      <c r="K23" s="747"/>
      <c r="L23" s="745"/>
      <c r="M23" s="747"/>
      <c r="N23" s="820"/>
      <c r="O23" s="821"/>
      <c r="P23" s="759"/>
      <c r="Q23" s="820"/>
      <c r="R23" s="821"/>
      <c r="S23" s="745"/>
      <c r="T23" s="746"/>
      <c r="U23" s="746"/>
      <c r="V23" s="747"/>
      <c r="W23" s="761"/>
      <c r="X23" s="327" t="s">
        <v>427</v>
      </c>
      <c r="Y23" s="151"/>
      <c r="Z23" s="812"/>
      <c r="AA23" s="808"/>
      <c r="AB23" s="774"/>
      <c r="AC23" s="775"/>
      <c r="AD23" s="178"/>
      <c r="AE23" s="174"/>
      <c r="AF23" s="196"/>
    </row>
    <row r="24" spans="1:32" ht="14.25" customHeight="1" thickTop="1" x14ac:dyDescent="0.25">
      <c r="A24" s="189"/>
      <c r="B24" s="823" t="s">
        <v>429</v>
      </c>
      <c r="C24" s="823"/>
      <c r="D24" s="823" t="s">
        <v>428</v>
      </c>
      <c r="E24" s="823"/>
      <c r="F24" s="824" t="s">
        <v>427</v>
      </c>
      <c r="G24" s="824"/>
      <c r="H24" s="178"/>
      <c r="I24" s="178"/>
      <c r="J24" s="178"/>
      <c r="K24" s="178"/>
      <c r="L24" s="178"/>
      <c r="M24" s="178"/>
      <c r="N24" s="334"/>
      <c r="O24" s="336"/>
      <c r="P24" s="337"/>
      <c r="Q24" s="338"/>
      <c r="R24" s="335"/>
      <c r="S24" s="178"/>
      <c r="T24" s="178"/>
      <c r="U24" s="178"/>
      <c r="V24" s="178"/>
      <c r="W24" s="178"/>
      <c r="X24" s="178"/>
      <c r="Z24" s="813" t="s">
        <v>258</v>
      </c>
      <c r="AA24" s="814"/>
      <c r="AB24" s="814"/>
      <c r="AC24" s="814"/>
      <c r="AD24" s="178"/>
      <c r="AE24" s="174"/>
      <c r="AF24" s="196"/>
    </row>
    <row r="25" spans="1:32" ht="14.25" customHeight="1" x14ac:dyDescent="0.25">
      <c r="A25" s="189"/>
      <c r="B25" s="669" t="s">
        <v>264</v>
      </c>
      <c r="C25" s="670"/>
      <c r="D25" s="669" t="s">
        <v>270</v>
      </c>
      <c r="E25" s="670"/>
      <c r="F25" s="669" t="s">
        <v>276</v>
      </c>
      <c r="G25" s="719"/>
      <c r="H25" s="178"/>
      <c r="I25" s="708"/>
      <c r="J25" s="709"/>
      <c r="K25" s="709"/>
      <c r="L25" s="710"/>
      <c r="M25" s="75"/>
      <c r="N25" s="178"/>
      <c r="O25" s="178"/>
      <c r="P25" s="75"/>
      <c r="Q25" s="178"/>
      <c r="R25" s="178"/>
      <c r="S25" s="178"/>
      <c r="T25" s="699" t="s">
        <v>316</v>
      </c>
      <c r="U25" s="700"/>
      <c r="V25" s="700"/>
      <c r="W25" s="701"/>
      <c r="X25" s="178"/>
      <c r="Z25" s="797" t="s">
        <v>394</v>
      </c>
      <c r="AA25" s="798"/>
      <c r="AB25" s="803" t="s">
        <v>398</v>
      </c>
      <c r="AC25" s="804"/>
      <c r="AD25" s="178"/>
      <c r="AE25" s="822" t="s">
        <v>431</v>
      </c>
      <c r="AF25" s="822" t="s">
        <v>431</v>
      </c>
    </row>
    <row r="26" spans="1:32" ht="14.25" customHeight="1" x14ac:dyDescent="0.25">
      <c r="A26" s="189"/>
      <c r="B26" s="663" t="s">
        <v>213</v>
      </c>
      <c r="C26" s="664"/>
      <c r="D26" s="663" t="s">
        <v>215</v>
      </c>
      <c r="E26" s="664"/>
      <c r="F26" s="663" t="s">
        <v>212</v>
      </c>
      <c r="G26" s="728"/>
      <c r="H26" s="178"/>
      <c r="I26" s="711"/>
      <c r="J26" s="712"/>
      <c r="K26" s="712"/>
      <c r="L26" s="713"/>
      <c r="M26" s="75"/>
      <c r="N26" s="178"/>
      <c r="O26" s="178"/>
      <c r="P26" s="178"/>
      <c r="Q26" s="178"/>
      <c r="R26" s="178"/>
      <c r="S26" s="79"/>
      <c r="T26" s="702"/>
      <c r="U26" s="703"/>
      <c r="V26" s="703"/>
      <c r="W26" s="704"/>
      <c r="X26" s="178"/>
      <c r="Z26" s="799"/>
      <c r="AA26" s="800"/>
      <c r="AB26" s="805"/>
      <c r="AC26" s="806"/>
      <c r="AD26" s="178"/>
      <c r="AE26" s="822"/>
      <c r="AF26" s="822"/>
    </row>
    <row r="27" spans="1:32" ht="14.25" customHeight="1" x14ac:dyDescent="0.25">
      <c r="A27" s="189"/>
      <c r="B27" s="748" t="s">
        <v>258</v>
      </c>
      <c r="C27" s="749"/>
      <c r="D27" s="749"/>
      <c r="E27" s="749"/>
      <c r="F27" s="749"/>
      <c r="G27" s="750"/>
      <c r="H27" s="178"/>
      <c r="I27" s="711"/>
      <c r="J27" s="712"/>
      <c r="K27" s="712"/>
      <c r="L27" s="713"/>
      <c r="M27" s="75"/>
      <c r="N27" s="178"/>
      <c r="O27" s="178"/>
      <c r="P27" s="178"/>
      <c r="Q27" s="178"/>
      <c r="R27" s="178"/>
      <c r="S27" s="79"/>
      <c r="T27" s="702"/>
      <c r="U27" s="703"/>
      <c r="V27" s="703"/>
      <c r="W27" s="704"/>
      <c r="X27" s="178"/>
      <c r="Z27" s="799"/>
      <c r="AA27" s="800"/>
      <c r="AB27" s="807"/>
      <c r="AC27" s="808"/>
      <c r="AD27" s="178"/>
      <c r="AE27" s="822"/>
      <c r="AF27" s="822"/>
    </row>
    <row r="28" spans="1:32" ht="14.25" customHeight="1" x14ac:dyDescent="0.25">
      <c r="A28" s="189"/>
      <c r="B28" s="669" t="s">
        <v>263</v>
      </c>
      <c r="C28" s="670"/>
      <c r="D28" s="669" t="s">
        <v>269</v>
      </c>
      <c r="E28" s="670"/>
      <c r="F28" s="669" t="s">
        <v>275</v>
      </c>
      <c r="G28" s="719"/>
      <c r="H28" s="178"/>
      <c r="I28" s="714"/>
      <c r="J28" s="715"/>
      <c r="K28" s="715"/>
      <c r="L28" s="716"/>
      <c r="M28" s="75"/>
      <c r="N28" s="178"/>
      <c r="O28" s="178"/>
      <c r="P28" s="178"/>
      <c r="Q28" s="178"/>
      <c r="R28" s="178"/>
      <c r="S28" s="79"/>
      <c r="T28" s="705"/>
      <c r="U28" s="706"/>
      <c r="V28" s="706"/>
      <c r="W28" s="707"/>
      <c r="X28" s="178"/>
      <c r="Z28" s="801"/>
      <c r="AA28" s="802"/>
      <c r="AB28" s="809" t="s">
        <v>299</v>
      </c>
      <c r="AC28" s="809"/>
      <c r="AD28" s="178"/>
      <c r="AE28" s="822"/>
      <c r="AF28" s="822"/>
    </row>
    <row r="29" spans="1:32" ht="14.25" customHeight="1" x14ac:dyDescent="0.25">
      <c r="A29" s="189"/>
      <c r="B29" s="663" t="s">
        <v>142</v>
      </c>
      <c r="C29" s="664"/>
      <c r="D29" s="663" t="s">
        <v>214</v>
      </c>
      <c r="E29" s="664"/>
      <c r="F29" s="663" t="s">
        <v>211</v>
      </c>
      <c r="G29" s="72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Z29" s="695" t="s">
        <v>403</v>
      </c>
      <c r="AA29" s="696"/>
      <c r="AB29" s="697"/>
      <c r="AC29" s="698"/>
      <c r="AD29" s="178"/>
      <c r="AE29" s="174"/>
      <c r="AF29" s="196"/>
    </row>
    <row r="30" spans="1:32" ht="14.25" customHeight="1" x14ac:dyDescent="0.25">
      <c r="A30" s="189"/>
      <c r="B30" s="669" t="s">
        <v>262</v>
      </c>
      <c r="C30" s="670"/>
      <c r="D30" s="669" t="s">
        <v>268</v>
      </c>
      <c r="E30" s="670"/>
      <c r="F30" s="669" t="s">
        <v>274</v>
      </c>
      <c r="G30" s="719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Z30" s="675" t="s">
        <v>393</v>
      </c>
      <c r="AA30" s="676"/>
      <c r="AB30" s="678" t="s">
        <v>45</v>
      </c>
      <c r="AC30" s="679"/>
      <c r="AD30" s="735" t="s">
        <v>378</v>
      </c>
      <c r="AE30" s="736"/>
      <c r="AF30" s="737"/>
    </row>
    <row r="31" spans="1:32" ht="14.25" customHeight="1" x14ac:dyDescent="0.25">
      <c r="A31" s="189"/>
      <c r="B31" s="663" t="s">
        <v>128</v>
      </c>
      <c r="C31" s="664"/>
      <c r="D31" s="663" t="s">
        <v>125</v>
      </c>
      <c r="E31" s="664"/>
      <c r="F31" s="663" t="s">
        <v>210</v>
      </c>
      <c r="G31" s="72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Z31" s="677"/>
      <c r="AA31" s="676"/>
      <c r="AB31" s="678" t="s">
        <v>29</v>
      </c>
      <c r="AC31" s="679"/>
      <c r="AD31" s="738"/>
      <c r="AE31" s="739"/>
      <c r="AF31" s="740"/>
    </row>
    <row r="32" spans="1:32" ht="14.25" customHeight="1" x14ac:dyDescent="0.25">
      <c r="A32" s="189"/>
      <c r="B32" s="669" t="s">
        <v>261</v>
      </c>
      <c r="C32" s="670"/>
      <c r="D32" s="669" t="s">
        <v>267</v>
      </c>
      <c r="E32" s="670"/>
      <c r="F32" s="669" t="s">
        <v>273</v>
      </c>
      <c r="G32" s="719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Z32" s="677"/>
      <c r="AA32" s="676"/>
      <c r="AB32" s="678" t="s">
        <v>340</v>
      </c>
      <c r="AC32" s="679"/>
      <c r="AD32" s="738"/>
      <c r="AE32" s="739"/>
      <c r="AF32" s="740"/>
    </row>
    <row r="33" spans="1:32" ht="14.25" customHeight="1" x14ac:dyDescent="0.25">
      <c r="A33" s="189"/>
      <c r="B33" s="663" t="s">
        <v>146</v>
      </c>
      <c r="C33" s="664"/>
      <c r="D33" s="663" t="s">
        <v>152</v>
      </c>
      <c r="E33" s="664"/>
      <c r="F33" s="663" t="s">
        <v>209</v>
      </c>
      <c r="G33" s="72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Z33" s="677"/>
      <c r="AA33" s="676"/>
      <c r="AB33" s="678" t="s">
        <v>339</v>
      </c>
      <c r="AC33" s="679"/>
      <c r="AD33" s="738"/>
      <c r="AE33" s="739"/>
      <c r="AF33" s="740"/>
    </row>
    <row r="34" spans="1:32" ht="14.25" customHeight="1" x14ac:dyDescent="0.25">
      <c r="A34" s="189"/>
      <c r="B34" s="669" t="s">
        <v>260</v>
      </c>
      <c r="C34" s="670"/>
      <c r="D34" s="669" t="s">
        <v>266</v>
      </c>
      <c r="E34" s="670"/>
      <c r="F34" s="669" t="s">
        <v>272</v>
      </c>
      <c r="G34" s="719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Z34" s="830" t="s">
        <v>258</v>
      </c>
      <c r="AA34" s="831"/>
      <c r="AB34" s="831"/>
      <c r="AC34" s="831"/>
      <c r="AD34" s="738"/>
      <c r="AE34" s="739"/>
      <c r="AF34" s="740"/>
    </row>
    <row r="35" spans="1:32" ht="14.25" customHeight="1" x14ac:dyDescent="0.25">
      <c r="A35" s="189"/>
      <c r="B35" s="663" t="s">
        <v>24</v>
      </c>
      <c r="C35" s="664"/>
      <c r="D35" s="663" t="s">
        <v>21</v>
      </c>
      <c r="E35" s="664"/>
      <c r="F35" s="663" t="s">
        <v>208</v>
      </c>
      <c r="G35" s="728"/>
      <c r="H35" s="178"/>
      <c r="I35" s="708"/>
      <c r="J35" s="709"/>
      <c r="K35" s="709"/>
      <c r="L35" s="710"/>
      <c r="M35" s="75"/>
      <c r="N35" s="178"/>
      <c r="O35" s="178"/>
      <c r="P35" s="178"/>
      <c r="Q35" s="178"/>
      <c r="R35" s="178"/>
      <c r="S35" s="75"/>
      <c r="T35" s="708"/>
      <c r="U35" s="709"/>
      <c r="V35" s="709"/>
      <c r="W35" s="710"/>
      <c r="X35" s="178"/>
      <c r="Z35" s="680" t="s">
        <v>392</v>
      </c>
      <c r="AA35" s="681"/>
      <c r="AB35" s="678" t="s">
        <v>91</v>
      </c>
      <c r="AC35" s="679"/>
      <c r="AD35" s="738"/>
      <c r="AE35" s="739"/>
      <c r="AF35" s="740"/>
    </row>
    <row r="36" spans="1:32" ht="14.25" customHeight="1" x14ac:dyDescent="0.25">
      <c r="A36" s="189"/>
      <c r="B36" s="748" t="s">
        <v>258</v>
      </c>
      <c r="C36" s="749"/>
      <c r="D36" s="749"/>
      <c r="E36" s="749"/>
      <c r="F36" s="749"/>
      <c r="G36" s="750"/>
      <c r="H36" s="178"/>
      <c r="I36" s="711"/>
      <c r="J36" s="712"/>
      <c r="K36" s="712"/>
      <c r="L36" s="713"/>
      <c r="M36" s="75"/>
      <c r="N36" s="178"/>
      <c r="O36" s="178"/>
      <c r="P36" s="178"/>
      <c r="Q36" s="178"/>
      <c r="R36" s="178"/>
      <c r="S36" s="75"/>
      <c r="T36" s="711"/>
      <c r="U36" s="712"/>
      <c r="V36" s="712"/>
      <c r="W36" s="713"/>
      <c r="X36" s="178"/>
      <c r="Z36" s="682"/>
      <c r="AA36" s="683"/>
      <c r="AB36" s="678" t="s">
        <v>376</v>
      </c>
      <c r="AC36" s="679"/>
      <c r="AD36" s="741"/>
      <c r="AE36" s="742"/>
      <c r="AF36" s="743"/>
    </row>
    <row r="37" spans="1:32" ht="14.25" customHeight="1" x14ac:dyDescent="0.25">
      <c r="A37" s="189"/>
      <c r="B37" s="669" t="s">
        <v>259</v>
      </c>
      <c r="C37" s="670"/>
      <c r="D37" s="669" t="s">
        <v>265</v>
      </c>
      <c r="E37" s="670"/>
      <c r="F37" s="669" t="s">
        <v>271</v>
      </c>
      <c r="G37" s="719"/>
      <c r="H37" s="178"/>
      <c r="I37" s="711"/>
      <c r="J37" s="712"/>
      <c r="K37" s="712"/>
      <c r="L37" s="713"/>
      <c r="M37" s="75"/>
      <c r="N37" s="178"/>
      <c r="O37" s="178"/>
      <c r="P37" s="178"/>
      <c r="Q37" s="178"/>
      <c r="R37" s="178"/>
      <c r="S37" s="75"/>
      <c r="T37" s="711"/>
      <c r="U37" s="712"/>
      <c r="V37" s="712"/>
      <c r="W37" s="713"/>
      <c r="X37" s="178"/>
      <c r="Z37" s="682"/>
      <c r="AA37" s="683"/>
      <c r="AB37" s="678" t="s">
        <v>338</v>
      </c>
      <c r="AC37" s="679"/>
      <c r="AD37" s="178"/>
      <c r="AE37" s="151"/>
      <c r="AF37" s="197"/>
    </row>
    <row r="38" spans="1:32" ht="14.25" customHeight="1" x14ac:dyDescent="0.25">
      <c r="A38" s="189"/>
      <c r="B38" s="717" t="s">
        <v>18</v>
      </c>
      <c r="C38" s="718"/>
      <c r="D38" s="717" t="s">
        <v>32</v>
      </c>
      <c r="E38" s="718"/>
      <c r="F38" s="717" t="s">
        <v>119</v>
      </c>
      <c r="G38" s="720"/>
      <c r="H38" s="178"/>
      <c r="I38" s="711"/>
      <c r="J38" s="712"/>
      <c r="K38" s="712"/>
      <c r="L38" s="716"/>
      <c r="M38" s="75"/>
      <c r="N38" s="178"/>
      <c r="O38" s="178"/>
      <c r="P38" s="178"/>
      <c r="Q38" s="178"/>
      <c r="R38" s="178"/>
      <c r="S38" s="75"/>
      <c r="T38" s="714"/>
      <c r="U38" s="715"/>
      <c r="V38" s="715"/>
      <c r="W38" s="716"/>
      <c r="X38" s="178"/>
      <c r="Z38" s="682"/>
      <c r="AA38" s="683"/>
      <c r="AB38" s="678" t="s">
        <v>23</v>
      </c>
      <c r="AC38" s="679"/>
      <c r="AD38" s="178"/>
      <c r="AE38" s="151"/>
      <c r="AF38" s="197"/>
    </row>
    <row r="39" spans="1:32" ht="16.5" thickBot="1" x14ac:dyDescent="0.3">
      <c r="A39" s="328"/>
      <c r="B39" s="829" t="s">
        <v>429</v>
      </c>
      <c r="C39" s="829"/>
      <c r="D39" s="829" t="s">
        <v>428</v>
      </c>
      <c r="E39" s="829"/>
      <c r="F39" s="829" t="s">
        <v>427</v>
      </c>
      <c r="G39" s="829"/>
      <c r="H39" s="329"/>
      <c r="I39" s="329"/>
      <c r="J39" s="329"/>
      <c r="K39" s="330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Z39" s="674" t="s">
        <v>427</v>
      </c>
      <c r="AA39" s="674"/>
      <c r="AB39" s="674" t="s">
        <v>428</v>
      </c>
      <c r="AC39" s="674"/>
      <c r="AD39" s="178"/>
      <c r="AE39" s="178"/>
      <c r="AF39" s="197"/>
    </row>
    <row r="40" spans="1:32" ht="15.75" x14ac:dyDescent="0.25">
      <c r="A40" s="826" t="s">
        <v>310</v>
      </c>
      <c r="B40" s="827"/>
      <c r="C40" s="827"/>
      <c r="D40" s="827"/>
      <c r="E40" s="827"/>
      <c r="F40" s="827"/>
      <c r="G40" s="827"/>
      <c r="H40" s="827"/>
      <c r="I40" s="827"/>
      <c r="J40" s="827"/>
      <c r="K40" s="828"/>
      <c r="L40" s="178"/>
      <c r="M40" s="178"/>
      <c r="N40" s="727" t="s">
        <v>321</v>
      </c>
      <c r="O40" s="727"/>
      <c r="P40" s="727"/>
      <c r="Q40" s="727"/>
      <c r="R40" s="727"/>
      <c r="S40" s="178"/>
      <c r="T40" s="723" t="s">
        <v>308</v>
      </c>
      <c r="U40" s="724"/>
      <c r="V40" s="729" t="s">
        <v>309</v>
      </c>
      <c r="W40" s="730"/>
      <c r="X40" s="730"/>
      <c r="Y40" s="730"/>
      <c r="Z40" s="730"/>
      <c r="AA40" s="730"/>
      <c r="AB40" s="730"/>
      <c r="AC40" s="730"/>
      <c r="AD40" s="730"/>
      <c r="AE40" s="730"/>
      <c r="AF40" s="731"/>
    </row>
    <row r="41" spans="1:32" ht="14.25" customHeight="1" thickBot="1" x14ac:dyDescent="0.3">
      <c r="A41" s="331"/>
      <c r="B41" s="332"/>
      <c r="C41" s="332"/>
      <c r="D41" s="332"/>
      <c r="E41" s="332"/>
      <c r="F41" s="332"/>
      <c r="G41" s="332"/>
      <c r="H41" s="332"/>
      <c r="I41" s="332"/>
      <c r="J41" s="332"/>
      <c r="K41" s="333"/>
      <c r="L41" s="81"/>
      <c r="M41" s="81"/>
      <c r="N41" s="186"/>
      <c r="O41" s="751"/>
      <c r="P41" s="751"/>
      <c r="Q41" s="751"/>
      <c r="R41" s="185"/>
      <c r="S41" s="82"/>
      <c r="T41" s="725"/>
      <c r="U41" s="726"/>
      <c r="V41" s="732"/>
      <c r="W41" s="733"/>
      <c r="X41" s="733"/>
      <c r="Y41" s="733"/>
      <c r="Z41" s="733"/>
      <c r="AA41" s="733"/>
      <c r="AB41" s="733"/>
      <c r="AC41" s="733"/>
      <c r="AD41" s="733"/>
      <c r="AE41" s="733"/>
      <c r="AF41" s="734"/>
    </row>
    <row r="87" spans="13:19" ht="14.25" customHeight="1" x14ac:dyDescent="0.25">
      <c r="M87" s="178" t="s">
        <v>343</v>
      </c>
      <c r="S87" s="178"/>
    </row>
    <row r="90" spans="13:19" ht="14.25" customHeight="1" x14ac:dyDescent="0.25">
      <c r="M90" s="178" t="s">
        <v>343</v>
      </c>
    </row>
    <row r="93" spans="13:19" ht="14.25" customHeight="1" x14ac:dyDescent="0.25">
      <c r="M93" s="73" t="s">
        <v>343</v>
      </c>
      <c r="S93" s="178"/>
    </row>
    <row r="96" spans="13:19" ht="14.25" customHeight="1" x14ac:dyDescent="0.25">
      <c r="M96" s="178" t="s">
        <v>343</v>
      </c>
      <c r="S96" s="178"/>
    </row>
    <row r="99" spans="13:19" ht="14.25" customHeight="1" x14ac:dyDescent="0.25">
      <c r="M99" s="178" t="s">
        <v>343</v>
      </c>
      <c r="S99" s="178"/>
    </row>
    <row r="102" spans="13:19" ht="14.25" customHeight="1" x14ac:dyDescent="0.25">
      <c r="M102" s="178" t="s">
        <v>343</v>
      </c>
      <c r="S102" s="178"/>
    </row>
    <row r="105" spans="13:19" ht="14.25" customHeight="1" x14ac:dyDescent="0.25">
      <c r="M105" s="178" t="s">
        <v>343</v>
      </c>
      <c r="S105" s="178"/>
    </row>
    <row r="108" spans="13:19" ht="14.25" customHeight="1" x14ac:dyDescent="0.25">
      <c r="M108" s="178" t="s">
        <v>343</v>
      </c>
      <c r="S108" s="178"/>
    </row>
    <row r="111" spans="13:19" ht="14.25" customHeight="1" x14ac:dyDescent="0.25">
      <c r="M111" s="178" t="s">
        <v>343</v>
      </c>
      <c r="S111" s="178"/>
    </row>
    <row r="114" spans="13:19" ht="14.25" customHeight="1" x14ac:dyDescent="0.25">
      <c r="M114" s="178" t="s">
        <v>343</v>
      </c>
      <c r="S114" s="178"/>
    </row>
    <row r="117" spans="13:19" ht="14.25" customHeight="1" x14ac:dyDescent="0.25">
      <c r="M117" s="178" t="s">
        <v>343</v>
      </c>
      <c r="S117" s="178"/>
    </row>
    <row r="120" spans="13:19" ht="14.25" customHeight="1" x14ac:dyDescent="0.25">
      <c r="S120" s="178"/>
    </row>
    <row r="123" spans="13:19" ht="14.25" customHeight="1" x14ac:dyDescent="0.25">
      <c r="M123" s="178" t="s">
        <v>343</v>
      </c>
      <c r="S123" s="178"/>
    </row>
    <row r="126" spans="13:19" ht="14.25" customHeight="1" x14ac:dyDescent="0.25">
      <c r="M126" s="178" t="s">
        <v>343</v>
      </c>
      <c r="S126" s="178"/>
    </row>
    <row r="132" spans="13:19" ht="14.25" customHeight="1" x14ac:dyDescent="0.25">
      <c r="M132" s="178" t="s">
        <v>343</v>
      </c>
      <c r="S132" s="178"/>
    </row>
    <row r="135" spans="13:19" ht="14.25" customHeight="1" x14ac:dyDescent="0.25">
      <c r="M135" s="178" t="s">
        <v>343</v>
      </c>
      <c r="S135" s="178"/>
    </row>
    <row r="138" spans="13:19" ht="14.25" customHeight="1" x14ac:dyDescent="0.25">
      <c r="M138" s="178" t="s">
        <v>343</v>
      </c>
      <c r="S138" s="178"/>
    </row>
    <row r="141" spans="13:19" ht="14.25" customHeight="1" x14ac:dyDescent="0.25">
      <c r="M141" s="178" t="s">
        <v>343</v>
      </c>
      <c r="S141" s="178"/>
    </row>
    <row r="144" spans="13:19" ht="14.25" customHeight="1" x14ac:dyDescent="0.25">
      <c r="M144" s="178" t="s">
        <v>343</v>
      </c>
      <c r="S144" s="178"/>
    </row>
    <row r="147" spans="19:19" ht="14.25" customHeight="1" x14ac:dyDescent="0.25">
      <c r="S147" s="178"/>
    </row>
    <row r="150" spans="19:19" ht="14.25" customHeight="1" x14ac:dyDescent="0.25">
      <c r="S150" s="178"/>
    </row>
    <row r="153" spans="19:19" ht="14.25" customHeight="1" x14ac:dyDescent="0.25">
      <c r="S153" s="178"/>
    </row>
    <row r="156" spans="19:19" ht="14.25" customHeight="1" x14ac:dyDescent="0.25">
      <c r="S156" s="178"/>
    </row>
  </sheetData>
  <mergeCells count="148"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Q14:R14"/>
    <mergeCell ref="H12:I12"/>
    <mergeCell ref="T16:U16"/>
    <mergeCell ref="T17:U17"/>
    <mergeCell ref="Z19:AA20"/>
    <mergeCell ref="AB19:AC20"/>
    <mergeCell ref="AB21:AC23"/>
    <mergeCell ref="AA12:AB14"/>
    <mergeCell ref="B19:C20"/>
    <mergeCell ref="A9:B12"/>
    <mergeCell ref="L20:M21"/>
    <mergeCell ref="I20:K21"/>
    <mergeCell ref="I22:K23"/>
    <mergeCell ref="H13:I13"/>
    <mergeCell ref="J12:K12"/>
    <mergeCell ref="J13:K13"/>
    <mergeCell ref="M12:N12"/>
    <mergeCell ref="Q12:R12"/>
    <mergeCell ref="D29:E29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D37:E37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14:B14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H8:AD8"/>
    <mergeCell ref="M15:N15"/>
    <mergeCell ref="O15:P15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CBGV</vt:lpstr>
      <vt:lpstr>PCGVCN</vt:lpstr>
      <vt:lpstr>T-L-K</vt:lpstr>
      <vt:lpstr>PCCM</vt:lpstr>
      <vt:lpstr>THOI KHOA BIEU </vt:lpstr>
      <vt:lpstr>SO DO PHONG HOC</vt:lpstr>
      <vt:lpstr>CBGV!Print_Area</vt:lpstr>
      <vt:lpstr>PCCM!Print_Area</vt:lpstr>
      <vt:lpstr>'SO DO PHONG HOC'!Print_Area</vt:lpstr>
      <vt:lpstr>'T-L-K'!Print_Area</vt:lpstr>
      <vt:lpstr>'THOI KHOA BIEU 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H&amp;H</cp:lastModifiedBy>
  <cp:lastPrinted>2023-09-06T01:06:47Z</cp:lastPrinted>
  <dcterms:created xsi:type="dcterms:W3CDTF">2011-12-16T15:03:30Z</dcterms:created>
  <dcterms:modified xsi:type="dcterms:W3CDTF">2023-09-06T04:02:31Z</dcterms:modified>
</cp:coreProperties>
</file>