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showInkAnnotation="0" codeName="ThisWorkbook" defaultThemeVersion="124226"/>
  <bookViews>
    <workbookView xWindow="930" yWindow="1785" windowWidth="11580" windowHeight="7785" tabRatio="694" firstSheet="2" activeTab="4"/>
  </bookViews>
  <sheets>
    <sheet name="CBGV" sheetId="2" r:id="rId1"/>
    <sheet name="PCGVCN" sheetId="11" r:id="rId2"/>
    <sheet name="T-L-K" sheetId="1" r:id="rId3"/>
    <sheet name="PCCM" sheetId="5" r:id="rId4"/>
    <sheet name="THOI KHOA BIEU " sheetId="8" r:id="rId5"/>
    <sheet name="DANH SÁCH 12 ĐĂNG KÝ" sheetId="13" r:id="rId6"/>
    <sheet name="DANH SÁCH LỚP GHÉP" sheetId="15" r:id="rId7"/>
    <sheet name="SO DO PHONG HOC" sheetId="12" r:id="rId8"/>
  </sheets>
  <definedNames>
    <definedName name="_xlnm._FilterDatabase" localSheetId="5" hidden="1">'DANH SÁCH 12 ĐĂNG KÝ'!$A$5:$AC$316</definedName>
    <definedName name="_xlnm._FilterDatabase" localSheetId="3" hidden="1">PCCM!$A$3:$AB$179</definedName>
    <definedName name="_xlnm.Print_Area" localSheetId="0">CBGV!$A$1:$P$75</definedName>
    <definedName name="_xlnm.Print_Area" localSheetId="3">PCCM!$K$1:$AA$181</definedName>
    <definedName name="_xlnm.Print_Area" localSheetId="7">'SO DO PHONG HOC'!$A$1:$AF$41</definedName>
    <definedName name="_xlnm.Print_Area" localSheetId="4">'THOI KHOA BIEU '!$A$1:$AE$78</definedName>
    <definedName name="_xlnm.Print_Area" localSheetId="2">'T-L-K'!$A$1:$BH$92</definedName>
    <definedName name="_xlnm.Print_Titles" localSheetId="3">PCCM!$1:$3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F8" i="8" l="1"/>
  <c r="AF9" i="8"/>
  <c r="AF10" i="8"/>
  <c r="AF11" i="8"/>
  <c r="AF12" i="8"/>
  <c r="AF13" i="8"/>
  <c r="AF14" i="8"/>
  <c r="AF15" i="8"/>
  <c r="AF16" i="8"/>
  <c r="AF17" i="8"/>
  <c r="AF18" i="8"/>
  <c r="AF19" i="8"/>
  <c r="AF20" i="8"/>
  <c r="AF21" i="8"/>
  <c r="AF22" i="8"/>
  <c r="AF23" i="8"/>
  <c r="AF24" i="8"/>
  <c r="AF25" i="8"/>
  <c r="AF26" i="8"/>
  <c r="AF27" i="8"/>
  <c r="AF28" i="8"/>
  <c r="AF29" i="8"/>
  <c r="AF30" i="8"/>
  <c r="AF31" i="8"/>
  <c r="AF7" i="8"/>
  <c r="AG7" i="8"/>
  <c r="AH7" i="8"/>
  <c r="AI7" i="8"/>
  <c r="AJ7" i="8"/>
  <c r="AG8" i="8"/>
  <c r="AH8" i="8"/>
  <c r="AI8" i="8"/>
  <c r="AJ8" i="8"/>
  <c r="AG9" i="8"/>
  <c r="AH9" i="8"/>
  <c r="AI9" i="8"/>
  <c r="AJ9" i="8"/>
  <c r="AG10" i="8"/>
  <c r="AH10" i="8"/>
  <c r="AI10" i="8"/>
  <c r="AJ10" i="8"/>
  <c r="AG11" i="8"/>
  <c r="AH11" i="8"/>
  <c r="AI11" i="8"/>
  <c r="AJ11" i="8"/>
  <c r="AG12" i="8"/>
  <c r="AH12" i="8"/>
  <c r="AI12" i="8"/>
  <c r="AJ12" i="8"/>
  <c r="AG13" i="8"/>
  <c r="AH13" i="8"/>
  <c r="AI13" i="8"/>
  <c r="AJ13" i="8"/>
  <c r="AG14" i="8"/>
  <c r="AH14" i="8"/>
  <c r="AI14" i="8"/>
  <c r="AJ14" i="8"/>
  <c r="AG15" i="8"/>
  <c r="AH15" i="8"/>
  <c r="AI15" i="8"/>
  <c r="AJ15" i="8"/>
  <c r="AG16" i="8"/>
  <c r="AH16" i="8"/>
  <c r="AI16" i="8"/>
  <c r="AJ16" i="8"/>
  <c r="AG17" i="8"/>
  <c r="AH17" i="8"/>
  <c r="AI17" i="8"/>
  <c r="AJ17" i="8"/>
  <c r="AG18" i="8"/>
  <c r="AH18" i="8"/>
  <c r="AI18" i="8"/>
  <c r="AJ18" i="8"/>
  <c r="AG19" i="8"/>
  <c r="AH19" i="8"/>
  <c r="AI19" i="8"/>
  <c r="AJ19" i="8"/>
  <c r="AG20" i="8"/>
  <c r="AH20" i="8"/>
  <c r="AI20" i="8"/>
  <c r="AJ20" i="8"/>
  <c r="AG21" i="8"/>
  <c r="AH21" i="8"/>
  <c r="AI21" i="8"/>
  <c r="AJ21" i="8"/>
  <c r="AG22" i="8"/>
  <c r="AH22" i="8"/>
  <c r="AI22" i="8"/>
  <c r="AJ22" i="8"/>
  <c r="AG23" i="8"/>
  <c r="AH23" i="8"/>
  <c r="AI23" i="8"/>
  <c r="AJ23" i="8"/>
  <c r="AG24" i="8"/>
  <c r="AH24" i="8"/>
  <c r="AI24" i="8"/>
  <c r="AJ24" i="8"/>
  <c r="AG25" i="8"/>
  <c r="AH25" i="8"/>
  <c r="AI25" i="8"/>
  <c r="AJ25" i="8"/>
  <c r="AG26" i="8"/>
  <c r="AH26" i="8"/>
  <c r="AI26" i="8"/>
  <c r="AJ26" i="8"/>
  <c r="AG27" i="8"/>
  <c r="AH27" i="8"/>
  <c r="AI27" i="8"/>
  <c r="AJ27" i="8"/>
  <c r="AG28" i="8"/>
  <c r="AH28" i="8"/>
  <c r="AI28" i="8"/>
  <c r="AJ28" i="8"/>
  <c r="AG29" i="8"/>
  <c r="AH29" i="8"/>
  <c r="AI29" i="8"/>
  <c r="AJ29" i="8"/>
  <c r="AG30" i="8"/>
  <c r="AH30" i="8"/>
  <c r="AI30" i="8"/>
  <c r="AJ30" i="8"/>
  <c r="AG31" i="8"/>
  <c r="AH31" i="8"/>
  <c r="AI31" i="8"/>
  <c r="AJ31" i="8"/>
  <c r="AB60" i="8"/>
  <c r="AH43" i="8"/>
  <c r="AH42" i="8"/>
  <c r="AF41" i="8"/>
  <c r="AF40" i="8"/>
  <c r="Z319" i="13"/>
  <c r="Y319" i="13"/>
  <c r="X319" i="13"/>
  <c r="W319" i="13"/>
  <c r="V319" i="13"/>
  <c r="U319" i="13"/>
  <c r="T319" i="13"/>
  <c r="S319" i="13"/>
  <c r="R319" i="13"/>
  <c r="Q319" i="13"/>
  <c r="P319" i="13"/>
  <c r="Z318" i="13"/>
  <c r="Y318" i="13"/>
  <c r="X318" i="13"/>
  <c r="W318" i="13"/>
  <c r="V318" i="13"/>
  <c r="U318" i="13"/>
  <c r="T318" i="13"/>
  <c r="S318" i="13"/>
  <c r="R318" i="13"/>
  <c r="Q318" i="13"/>
  <c r="P318" i="13"/>
  <c r="AC316" i="13"/>
  <c r="AB316" i="13"/>
  <c r="AC315" i="13"/>
  <c r="AB315" i="13"/>
  <c r="AC314" i="13"/>
  <c r="AB314" i="13"/>
  <c r="AC313" i="13"/>
  <c r="AB313" i="13"/>
  <c r="AC312" i="13"/>
  <c r="AB312" i="13"/>
  <c r="AC311" i="13"/>
  <c r="AB311" i="13"/>
  <c r="AC310" i="13"/>
  <c r="AB310" i="13"/>
  <c r="AC309" i="13"/>
  <c r="AB309" i="13"/>
  <c r="AC308" i="13"/>
  <c r="AB308" i="13"/>
  <c r="AC307" i="13"/>
  <c r="AB307" i="13"/>
  <c r="AC306" i="13"/>
  <c r="AB306" i="13"/>
  <c r="AC305" i="13"/>
  <c r="AB305" i="13"/>
  <c r="AC304" i="13"/>
  <c r="AB304" i="13"/>
  <c r="AC303" i="13"/>
  <c r="AB303" i="13"/>
  <c r="AC302" i="13"/>
  <c r="AB302" i="13"/>
  <c r="AC301" i="13"/>
  <c r="AB301" i="13"/>
  <c r="AC300" i="13"/>
  <c r="AB300" i="13"/>
  <c r="AC299" i="13"/>
  <c r="AB299" i="13"/>
  <c r="AC298" i="13"/>
  <c r="AB298" i="13"/>
  <c r="AC297" i="13"/>
  <c r="AB297" i="13"/>
  <c r="AC296" i="13"/>
  <c r="AB296" i="13"/>
  <c r="AC295" i="13"/>
  <c r="AB295" i="13"/>
  <c r="AC294" i="13"/>
  <c r="AB294" i="13"/>
  <c r="AC293" i="13"/>
  <c r="AB293" i="13"/>
  <c r="AC292" i="13"/>
  <c r="AB292" i="13"/>
  <c r="AC291" i="13"/>
  <c r="AB291" i="13"/>
  <c r="AC290" i="13"/>
  <c r="AB290" i="13"/>
  <c r="AC289" i="13"/>
  <c r="AB289" i="13"/>
  <c r="AC288" i="13"/>
  <c r="AB288" i="13"/>
  <c r="AC287" i="13"/>
  <c r="AB287" i="13"/>
  <c r="AC286" i="13"/>
  <c r="AB286" i="13"/>
  <c r="AC285" i="13"/>
  <c r="AB285" i="13"/>
  <c r="AC284" i="13"/>
  <c r="AB284" i="13"/>
  <c r="AC283" i="13"/>
  <c r="AB283" i="13"/>
  <c r="AC282" i="13"/>
  <c r="AB282" i="13"/>
  <c r="AC281" i="13"/>
  <c r="AB281" i="13"/>
  <c r="AC280" i="13"/>
  <c r="AB280" i="13"/>
  <c r="AC279" i="13"/>
  <c r="AB279" i="13"/>
  <c r="AC278" i="13"/>
  <c r="AB278" i="13"/>
  <c r="AC277" i="13"/>
  <c r="AB277" i="13"/>
  <c r="AC276" i="13"/>
  <c r="AB276" i="13"/>
  <c r="AC275" i="13"/>
  <c r="AB275" i="13"/>
  <c r="AC274" i="13"/>
  <c r="AB274" i="13"/>
  <c r="AC273" i="13"/>
  <c r="AB273" i="13"/>
  <c r="AC272" i="13"/>
  <c r="AB272" i="13"/>
  <c r="AC271" i="13"/>
  <c r="AB271" i="13"/>
  <c r="AC270" i="13"/>
  <c r="AB270" i="13"/>
  <c r="AC269" i="13"/>
  <c r="AB269" i="13"/>
  <c r="AC268" i="13"/>
  <c r="AB268" i="13"/>
  <c r="AC267" i="13"/>
  <c r="AB267" i="13"/>
  <c r="AC266" i="13"/>
  <c r="AB266" i="13"/>
  <c r="AC265" i="13"/>
  <c r="AB265" i="13"/>
  <c r="AC264" i="13"/>
  <c r="AB264" i="13"/>
  <c r="AC263" i="13"/>
  <c r="AB263" i="13"/>
  <c r="AC262" i="13"/>
  <c r="AB262" i="13"/>
  <c r="AC261" i="13"/>
  <c r="AB261" i="13"/>
  <c r="AC260" i="13"/>
  <c r="AB260" i="13"/>
  <c r="AC259" i="13"/>
  <c r="AB259" i="13"/>
  <c r="AC258" i="13"/>
  <c r="AB258" i="13"/>
  <c r="AC257" i="13"/>
  <c r="AB257" i="13"/>
  <c r="AC256" i="13"/>
  <c r="AB256" i="13"/>
  <c r="AC255" i="13"/>
  <c r="AB255" i="13"/>
  <c r="AC254" i="13"/>
  <c r="AB254" i="13"/>
  <c r="AC253" i="13"/>
  <c r="AB253" i="13"/>
  <c r="AC252" i="13"/>
  <c r="AB252" i="13"/>
  <c r="AC251" i="13"/>
  <c r="AB251" i="13"/>
  <c r="AC250" i="13"/>
  <c r="AB250" i="13"/>
  <c r="AC249" i="13"/>
  <c r="AB249" i="13"/>
  <c r="AC248" i="13"/>
  <c r="AB248" i="13"/>
  <c r="AC247" i="13"/>
  <c r="AB247" i="13"/>
  <c r="AC246" i="13"/>
  <c r="AB246" i="13"/>
  <c r="AC245" i="13"/>
  <c r="AB245" i="13"/>
  <c r="AC244" i="13"/>
  <c r="AB244" i="13"/>
  <c r="AC243" i="13"/>
  <c r="AB243" i="13"/>
  <c r="AC242" i="13"/>
  <c r="AB242" i="13"/>
  <c r="AC241" i="13"/>
  <c r="AB241" i="13"/>
  <c r="AC240" i="13"/>
  <c r="AB240" i="13"/>
  <c r="AC239" i="13"/>
  <c r="AB239" i="13"/>
  <c r="AC238" i="13"/>
  <c r="AB238" i="13"/>
  <c r="AC237" i="13"/>
  <c r="AB237" i="13"/>
  <c r="AC236" i="13"/>
  <c r="AB236" i="13"/>
  <c r="AC235" i="13"/>
  <c r="AB235" i="13"/>
  <c r="AC234" i="13"/>
  <c r="AB234" i="13"/>
  <c r="AC233" i="13"/>
  <c r="AB233" i="13"/>
  <c r="AC232" i="13"/>
  <c r="AB232" i="13"/>
  <c r="AC231" i="13"/>
  <c r="AB231" i="13"/>
  <c r="AC230" i="13"/>
  <c r="AB230" i="13"/>
  <c r="AC229" i="13"/>
  <c r="AB229" i="13"/>
  <c r="AC228" i="13"/>
  <c r="AB228" i="13"/>
  <c r="AC227" i="13"/>
  <c r="AB227" i="13"/>
  <c r="AC226" i="13"/>
  <c r="AB226" i="13"/>
  <c r="AC225" i="13"/>
  <c r="AB225" i="13"/>
  <c r="AC224" i="13"/>
  <c r="AB224" i="13"/>
  <c r="AC223" i="13"/>
  <c r="AB223" i="13"/>
  <c r="AC222" i="13"/>
  <c r="AB222" i="13"/>
  <c r="AC221" i="13"/>
  <c r="AB221" i="13"/>
  <c r="AC220" i="13"/>
  <c r="AB220" i="13"/>
  <c r="AC219" i="13"/>
  <c r="AB219" i="13"/>
  <c r="AC218" i="13"/>
  <c r="AB218" i="13"/>
  <c r="AC217" i="13"/>
  <c r="AB217" i="13"/>
  <c r="AC216" i="13"/>
  <c r="AB216" i="13"/>
  <c r="AC215" i="13"/>
  <c r="AB215" i="13"/>
  <c r="AC214" i="13"/>
  <c r="AB214" i="13"/>
  <c r="AC213" i="13"/>
  <c r="AB213" i="13"/>
  <c r="AC212" i="13"/>
  <c r="AB212" i="13"/>
  <c r="AC211" i="13"/>
  <c r="AB211" i="13"/>
  <c r="AC210" i="13"/>
  <c r="AB210" i="13"/>
  <c r="AC209" i="13"/>
  <c r="AB209" i="13"/>
  <c r="AC208" i="13"/>
  <c r="AB208" i="13"/>
  <c r="AC207" i="13"/>
  <c r="AB207" i="13"/>
  <c r="AC206" i="13"/>
  <c r="AB206" i="13"/>
  <c r="AC205" i="13"/>
  <c r="AB205" i="13"/>
  <c r="AC204" i="13"/>
  <c r="AB204" i="13"/>
  <c r="AC203" i="13"/>
  <c r="AB203" i="13"/>
  <c r="AC202" i="13"/>
  <c r="AB202" i="13"/>
  <c r="AC201" i="13"/>
  <c r="AB201" i="13"/>
  <c r="AC200" i="13"/>
  <c r="AB200" i="13"/>
  <c r="AC199" i="13"/>
  <c r="AB199" i="13"/>
  <c r="AC198" i="13"/>
  <c r="AB198" i="13"/>
  <c r="AC197" i="13"/>
  <c r="AB197" i="13"/>
  <c r="AC196" i="13"/>
  <c r="AB196" i="13"/>
  <c r="AC195" i="13"/>
  <c r="AB195" i="13"/>
  <c r="AC194" i="13"/>
  <c r="AB194" i="13"/>
  <c r="AC193" i="13"/>
  <c r="AB193" i="13"/>
  <c r="AC192" i="13"/>
  <c r="AB192" i="13"/>
  <c r="AC191" i="13"/>
  <c r="AB191" i="13"/>
  <c r="AC190" i="13"/>
  <c r="AB190" i="13"/>
  <c r="AC189" i="13"/>
  <c r="AB189" i="13"/>
  <c r="AC188" i="13"/>
  <c r="AB188" i="13"/>
  <c r="AC187" i="13"/>
  <c r="AB187" i="13"/>
  <c r="AC186" i="13"/>
  <c r="AB186" i="13"/>
  <c r="AC185" i="13"/>
  <c r="AB185" i="13"/>
  <c r="AC184" i="13"/>
  <c r="AB184" i="13"/>
  <c r="AC183" i="13"/>
  <c r="AB183" i="13"/>
  <c r="AC182" i="13"/>
  <c r="AB182" i="13"/>
  <c r="AC181" i="13"/>
  <c r="AB181" i="13"/>
  <c r="AC180" i="13"/>
  <c r="AB180" i="13"/>
  <c r="AC179" i="13"/>
  <c r="AB179" i="13"/>
  <c r="AC178" i="13"/>
  <c r="AB178" i="13"/>
  <c r="AC177" i="13"/>
  <c r="AB177" i="13"/>
  <c r="AC176" i="13"/>
  <c r="AB176" i="13"/>
  <c r="AC175" i="13"/>
  <c r="AB175" i="13"/>
  <c r="AC174" i="13"/>
  <c r="AB174" i="13"/>
  <c r="AC173" i="13"/>
  <c r="AB173" i="13"/>
  <c r="AC172" i="13"/>
  <c r="AB172" i="13"/>
  <c r="AC171" i="13"/>
  <c r="AB171" i="13"/>
  <c r="AC170" i="13"/>
  <c r="AB170" i="13"/>
  <c r="AC169" i="13"/>
  <c r="AB169" i="13"/>
  <c r="AC168" i="13"/>
  <c r="AB168" i="13"/>
  <c r="AC167" i="13"/>
  <c r="AB167" i="13"/>
  <c r="AC166" i="13"/>
  <c r="AB166" i="13"/>
  <c r="AC165" i="13"/>
  <c r="AB165" i="13"/>
  <c r="AC164" i="13"/>
  <c r="AB164" i="13"/>
  <c r="AC163" i="13"/>
  <c r="AB163" i="13"/>
  <c r="AC162" i="13"/>
  <c r="AB162" i="13"/>
  <c r="AC161" i="13"/>
  <c r="AB161" i="13"/>
  <c r="AC160" i="13"/>
  <c r="AB160" i="13"/>
  <c r="AC159" i="13"/>
  <c r="AB159" i="13"/>
  <c r="AC158" i="13"/>
  <c r="AB158" i="13"/>
  <c r="AC157" i="13"/>
  <c r="AB157" i="13"/>
  <c r="AC156" i="13"/>
  <c r="AB156" i="13"/>
  <c r="AC155" i="13"/>
  <c r="AB155" i="13"/>
  <c r="AC154" i="13"/>
  <c r="AB154" i="13"/>
  <c r="AC153" i="13"/>
  <c r="AB153" i="13"/>
  <c r="AC152" i="13"/>
  <c r="AB152" i="13"/>
  <c r="AC151" i="13"/>
  <c r="AB151" i="13"/>
  <c r="AC150" i="13"/>
  <c r="AB150" i="13"/>
  <c r="AC149" i="13"/>
  <c r="AB149" i="13"/>
  <c r="AC148" i="13"/>
  <c r="AB148" i="13"/>
  <c r="AC147" i="13"/>
  <c r="AB147" i="13"/>
  <c r="AC146" i="13"/>
  <c r="AB146" i="13"/>
  <c r="AC145" i="13"/>
  <c r="AB145" i="13"/>
  <c r="AC144" i="13"/>
  <c r="AB144" i="13"/>
  <c r="AC143" i="13"/>
  <c r="AB143" i="13"/>
  <c r="AC142" i="13"/>
  <c r="AB142" i="13"/>
  <c r="AC141" i="13"/>
  <c r="AB141" i="13"/>
  <c r="AC140" i="13"/>
  <c r="AB140" i="13"/>
  <c r="AC139" i="13"/>
  <c r="AB139" i="13"/>
  <c r="AC138" i="13"/>
  <c r="AB138" i="13"/>
  <c r="AC137" i="13"/>
  <c r="AB137" i="13"/>
  <c r="AC136" i="13"/>
  <c r="AB136" i="13"/>
  <c r="AC135" i="13"/>
  <c r="AB135" i="13"/>
  <c r="AC134" i="13"/>
  <c r="AB134" i="13"/>
  <c r="AC133" i="13"/>
  <c r="AB133" i="13"/>
  <c r="AC132" i="13"/>
  <c r="AB132" i="13"/>
  <c r="AC131" i="13"/>
  <c r="AB131" i="13"/>
  <c r="AC130" i="13"/>
  <c r="AB130" i="13"/>
  <c r="AC129" i="13"/>
  <c r="AB129" i="13"/>
  <c r="AC128" i="13"/>
  <c r="AB128" i="13"/>
  <c r="AC127" i="13"/>
  <c r="AB127" i="13"/>
  <c r="AC126" i="13"/>
  <c r="AB126" i="13"/>
  <c r="AC125" i="13"/>
  <c r="AB125" i="13"/>
  <c r="AC124" i="13"/>
  <c r="AB124" i="13"/>
  <c r="AC123" i="13"/>
  <c r="AB123" i="13"/>
  <c r="AC122" i="13"/>
  <c r="AB122" i="13"/>
  <c r="AC121" i="13"/>
  <c r="AB121" i="13"/>
  <c r="AC120" i="13"/>
  <c r="AB120" i="13"/>
  <c r="AC119" i="13"/>
  <c r="AB119" i="13"/>
  <c r="AC118" i="13"/>
  <c r="AB118" i="13"/>
  <c r="AC117" i="13"/>
  <c r="AB117" i="13"/>
  <c r="AC116" i="13"/>
  <c r="AB116" i="13"/>
  <c r="AC115" i="13"/>
  <c r="AB115" i="13"/>
  <c r="AC114" i="13"/>
  <c r="AB114" i="13"/>
  <c r="AC113" i="13"/>
  <c r="AB113" i="13"/>
  <c r="AC112" i="13"/>
  <c r="AB112" i="13"/>
  <c r="AC111" i="13"/>
  <c r="AB111" i="13"/>
  <c r="AC110" i="13"/>
  <c r="AB110" i="13"/>
  <c r="AC109" i="13"/>
  <c r="AB109" i="13"/>
  <c r="AC108" i="13"/>
  <c r="AB108" i="13"/>
  <c r="AC107" i="13"/>
  <c r="AB107" i="13"/>
  <c r="AC106" i="13"/>
  <c r="AB106" i="13"/>
  <c r="AC105" i="13"/>
  <c r="AB105" i="13"/>
  <c r="AC104" i="13"/>
  <c r="AB104" i="13"/>
  <c r="AC103" i="13"/>
  <c r="AB103" i="13"/>
  <c r="AC102" i="13"/>
  <c r="AB102" i="13"/>
  <c r="AC101" i="13"/>
  <c r="AB101" i="13"/>
  <c r="AC100" i="13"/>
  <c r="AB100" i="13"/>
  <c r="AC99" i="13"/>
  <c r="AB99" i="13"/>
  <c r="AC98" i="13"/>
  <c r="AB98" i="13"/>
  <c r="AC97" i="13"/>
  <c r="AB97" i="13"/>
  <c r="AC96" i="13"/>
  <c r="AB96" i="13"/>
  <c r="AC95" i="13"/>
  <c r="AB95" i="13"/>
  <c r="AC94" i="13"/>
  <c r="AB94" i="13"/>
  <c r="AC93" i="13"/>
  <c r="AB93" i="13"/>
  <c r="AC92" i="13"/>
  <c r="AB92" i="13"/>
  <c r="AC91" i="13"/>
  <c r="AB91" i="13"/>
  <c r="AC90" i="13"/>
  <c r="AB90" i="13"/>
  <c r="AC89" i="13"/>
  <c r="AB89" i="13"/>
  <c r="AC88" i="13"/>
  <c r="AB88" i="13"/>
  <c r="AC87" i="13"/>
  <c r="AB87" i="13"/>
  <c r="AC86" i="13"/>
  <c r="AB86" i="13"/>
  <c r="AC85" i="13"/>
  <c r="AB85" i="13"/>
  <c r="AC84" i="13"/>
  <c r="AB84" i="13"/>
  <c r="AC83" i="13"/>
  <c r="AB83" i="13"/>
  <c r="AC82" i="13"/>
  <c r="AB82" i="13"/>
  <c r="AC81" i="13"/>
  <c r="AB81" i="13"/>
  <c r="AC80" i="13"/>
  <c r="AB80" i="13"/>
  <c r="AC79" i="13"/>
  <c r="AB79" i="13"/>
  <c r="AC78" i="13"/>
  <c r="AB78" i="13"/>
  <c r="AC77" i="13"/>
  <c r="AB77" i="13"/>
  <c r="AC76" i="13"/>
  <c r="AB76" i="13"/>
  <c r="AC75" i="13"/>
  <c r="AB75" i="13"/>
  <c r="AC74" i="13"/>
  <c r="AB74" i="13"/>
  <c r="AC73" i="13"/>
  <c r="AB73" i="13"/>
  <c r="AC72" i="13"/>
  <c r="AB72" i="13"/>
  <c r="AC71" i="13"/>
  <c r="AB71" i="13"/>
  <c r="AC70" i="13"/>
  <c r="AB70" i="13"/>
  <c r="AC69" i="13"/>
  <c r="AB69" i="13"/>
  <c r="AC68" i="13"/>
  <c r="AB68" i="13"/>
  <c r="AC67" i="13"/>
  <c r="AB67" i="13"/>
  <c r="AC66" i="13"/>
  <c r="AB66" i="13"/>
  <c r="AC65" i="13"/>
  <c r="AB65" i="13"/>
  <c r="AC64" i="13"/>
  <c r="AB64" i="13"/>
  <c r="AC63" i="13"/>
  <c r="AB63" i="13"/>
  <c r="AC62" i="13"/>
  <c r="AB62" i="13"/>
  <c r="AC61" i="13"/>
  <c r="AB61" i="13"/>
  <c r="AC60" i="13"/>
  <c r="AB60" i="13"/>
  <c r="AC59" i="13"/>
  <c r="AB59" i="13"/>
  <c r="AC58" i="13"/>
  <c r="AB58" i="13"/>
  <c r="AC57" i="13"/>
  <c r="AB57" i="13"/>
  <c r="AC56" i="13"/>
  <c r="AB56" i="13"/>
  <c r="AC55" i="13"/>
  <c r="AB55" i="13"/>
  <c r="AC54" i="13"/>
  <c r="AB54" i="13"/>
  <c r="AC53" i="13"/>
  <c r="AB53" i="13"/>
  <c r="AC52" i="13"/>
  <c r="AB52" i="13"/>
  <c r="AC51" i="13"/>
  <c r="AB51" i="13"/>
  <c r="AC50" i="13"/>
  <c r="AB50" i="13"/>
  <c r="AC49" i="13"/>
  <c r="AB49" i="13"/>
  <c r="AC48" i="13"/>
  <c r="AB48" i="13"/>
  <c r="AC47" i="13"/>
  <c r="AB47" i="13"/>
  <c r="AC46" i="13"/>
  <c r="AB46" i="13"/>
  <c r="AC45" i="13"/>
  <c r="AB45" i="13"/>
  <c r="AC44" i="13"/>
  <c r="AB44" i="13"/>
  <c r="AC43" i="13"/>
  <c r="AB43" i="13"/>
  <c r="AC42" i="13"/>
  <c r="AB42" i="13"/>
  <c r="AC41" i="13"/>
  <c r="AB41" i="13"/>
  <c r="AC40" i="13"/>
  <c r="AB40" i="13"/>
  <c r="AC39" i="13"/>
  <c r="AB39" i="13"/>
  <c r="AC38" i="13"/>
  <c r="AB38" i="13"/>
  <c r="AC37" i="13"/>
  <c r="AB37" i="13"/>
  <c r="AC36" i="13"/>
  <c r="AB36" i="13"/>
  <c r="AC35" i="13"/>
  <c r="AB35" i="13"/>
  <c r="AC34" i="13"/>
  <c r="AB34" i="13"/>
  <c r="AC33" i="13"/>
  <c r="AB33" i="13"/>
  <c r="AC32" i="13"/>
  <c r="AB32" i="13"/>
  <c r="AC31" i="13"/>
  <c r="AB31" i="13"/>
  <c r="AC30" i="13"/>
  <c r="AB30" i="13"/>
  <c r="AC29" i="13"/>
  <c r="AB29" i="13"/>
  <c r="AC28" i="13"/>
  <c r="AB28" i="13"/>
  <c r="AC27" i="13"/>
  <c r="AB27" i="13"/>
  <c r="AC26" i="13"/>
  <c r="AB26" i="13"/>
  <c r="AC25" i="13"/>
  <c r="AB25" i="13"/>
  <c r="AC24" i="13"/>
  <c r="AB24" i="13"/>
  <c r="AC23" i="13"/>
  <c r="AB23" i="13"/>
  <c r="AC22" i="13"/>
  <c r="AB22" i="13"/>
  <c r="AC21" i="13"/>
  <c r="AB21" i="13"/>
  <c r="AC20" i="13"/>
  <c r="AB20" i="13"/>
  <c r="AC19" i="13"/>
  <c r="AB19" i="13"/>
  <c r="AC18" i="13"/>
  <c r="AB18" i="13"/>
  <c r="AC17" i="13"/>
  <c r="AB17" i="13"/>
  <c r="AC16" i="13"/>
  <c r="AB16" i="13"/>
  <c r="AC15" i="13"/>
  <c r="AB15" i="13"/>
  <c r="AC14" i="13"/>
  <c r="AB14" i="13"/>
  <c r="AC13" i="13"/>
  <c r="AB13" i="13"/>
  <c r="AC12" i="13"/>
  <c r="AB12" i="13"/>
  <c r="AC11" i="13"/>
  <c r="AB11" i="13"/>
  <c r="AC10" i="13"/>
  <c r="AB10" i="13"/>
  <c r="AC9" i="13"/>
  <c r="AB9" i="13"/>
  <c r="AC8" i="13"/>
  <c r="AB8" i="13"/>
  <c r="AC7" i="13"/>
  <c r="AB7" i="13"/>
  <c r="AC6" i="13"/>
  <c r="AB6" i="13"/>
  <c r="AA3" i="13"/>
  <c r="Z3" i="13"/>
  <c r="Y3" i="13"/>
  <c r="X3" i="13"/>
  <c r="W3" i="13"/>
  <c r="V3" i="13"/>
  <c r="U3" i="13"/>
  <c r="T3" i="13"/>
  <c r="S3" i="13"/>
  <c r="R3" i="13"/>
  <c r="Q3" i="13"/>
  <c r="P3" i="13"/>
  <c r="CK58" i="8"/>
  <c r="CK59" i="8"/>
  <c r="CJ59" i="8"/>
  <c r="CJ58" i="8"/>
  <c r="CF54" i="8"/>
  <c r="CF53" i="8"/>
  <c r="CF52" i="8"/>
  <c r="CF49" i="8"/>
  <c r="CF48" i="8"/>
  <c r="AY54" i="8"/>
  <c r="AY53" i="8"/>
  <c r="AY49" i="8"/>
  <c r="AY48" i="8"/>
  <c r="CE48" i="8"/>
  <c r="CE49" i="8"/>
  <c r="AX55" i="8"/>
  <c r="AX54" i="8"/>
  <c r="AZ45" i="8"/>
  <c r="AZ44" i="8"/>
  <c r="CC43" i="8"/>
  <c r="CC42" i="8"/>
  <c r="CL45" i="8"/>
  <c r="CL46" i="8"/>
  <c r="AB3" i="13" l="1"/>
  <c r="AD39" i="8"/>
  <c r="H60" i="8"/>
  <c r="I60" i="8"/>
  <c r="J60" i="8"/>
  <c r="K60" i="8"/>
  <c r="L60" i="8"/>
  <c r="M60" i="8"/>
  <c r="N60" i="8"/>
  <c r="O60" i="8"/>
  <c r="P60" i="8"/>
  <c r="Q60" i="8"/>
  <c r="R60" i="8"/>
  <c r="S60" i="8"/>
  <c r="T60" i="8"/>
  <c r="U60" i="8"/>
  <c r="V60" i="8"/>
  <c r="W60" i="8"/>
  <c r="X60" i="8"/>
  <c r="Y60" i="8"/>
  <c r="Z60" i="8"/>
  <c r="AA60" i="8"/>
  <c r="AC60" i="8"/>
  <c r="AD60" i="8"/>
  <c r="D60" i="8"/>
  <c r="E60" i="8"/>
  <c r="F60" i="8"/>
  <c r="G60" i="8"/>
  <c r="J111" i="5"/>
  <c r="I111" i="5"/>
  <c r="H111" i="5"/>
  <c r="G111" i="5"/>
  <c r="F111" i="5"/>
  <c r="E111" i="5"/>
  <c r="D111" i="5"/>
  <c r="C111" i="5"/>
  <c r="B111" i="5"/>
  <c r="A111" i="5"/>
  <c r="J110" i="5"/>
  <c r="I110" i="5"/>
  <c r="H110" i="5"/>
  <c r="G110" i="5"/>
  <c r="F110" i="5"/>
  <c r="E110" i="5"/>
  <c r="D110" i="5"/>
  <c r="C110" i="5"/>
  <c r="B110" i="5"/>
  <c r="A110" i="5"/>
  <c r="L109" i="5"/>
  <c r="J109" i="5"/>
  <c r="I109" i="5"/>
  <c r="H109" i="5"/>
  <c r="G109" i="5"/>
  <c r="F109" i="5"/>
  <c r="E109" i="5"/>
  <c r="D109" i="5"/>
  <c r="C109" i="5"/>
  <c r="B109" i="5"/>
  <c r="A109" i="5"/>
  <c r="R67" i="2"/>
  <c r="CM34" i="8"/>
  <c r="CL34" i="8"/>
  <c r="CK34" i="8"/>
  <c r="CJ34" i="8"/>
  <c r="CI34" i="8"/>
  <c r="CH34" i="8"/>
  <c r="CG34" i="8"/>
  <c r="CF34" i="8"/>
  <c r="CE34" i="8"/>
  <c r="CD34" i="8"/>
  <c r="CC34" i="8"/>
  <c r="CB34" i="8"/>
  <c r="CA34" i="8"/>
  <c r="BZ34" i="8"/>
  <c r="BY34" i="8"/>
  <c r="BX34" i="8"/>
  <c r="BW34" i="8"/>
  <c r="BV34" i="8"/>
  <c r="BU34" i="8"/>
  <c r="BT34" i="8"/>
  <c r="BS34" i="8"/>
  <c r="BR34" i="8"/>
  <c r="BQ34" i="8"/>
  <c r="BP34" i="8"/>
  <c r="BO34" i="8"/>
  <c r="BN34" i="8"/>
  <c r="BM34" i="8"/>
  <c r="BL34" i="8"/>
  <c r="BK34" i="8"/>
  <c r="BJ34" i="8"/>
  <c r="BI34" i="8"/>
  <c r="BH34" i="8"/>
  <c r="BG34" i="8"/>
  <c r="BF34" i="8"/>
  <c r="BE34" i="8"/>
  <c r="BD34" i="8"/>
  <c r="BC34" i="8"/>
  <c r="BB34" i="8"/>
  <c r="BA34" i="8"/>
  <c r="AZ34" i="8"/>
  <c r="AY34" i="8"/>
  <c r="AX34" i="8"/>
  <c r="AW34" i="8"/>
  <c r="AV34" i="8"/>
  <c r="AU34" i="8"/>
  <c r="AT34" i="8"/>
  <c r="AS34" i="8"/>
  <c r="AR34" i="8"/>
  <c r="AQ34" i="8"/>
  <c r="AP34" i="8"/>
  <c r="AO34" i="8"/>
  <c r="AN34" i="8"/>
  <c r="AM34" i="8"/>
  <c r="AL34" i="8"/>
  <c r="AK34" i="8"/>
  <c r="AJ34" i="8"/>
  <c r="AI34" i="8"/>
  <c r="AH34" i="8"/>
  <c r="AG34" i="8"/>
  <c r="AF34" i="8"/>
  <c r="CM33" i="8"/>
  <c r="CL33" i="8"/>
  <c r="CK33" i="8"/>
  <c r="CJ33" i="8"/>
  <c r="CI33" i="8"/>
  <c r="CH33" i="8"/>
  <c r="CG33" i="8"/>
  <c r="CF33" i="8"/>
  <c r="CE33" i="8"/>
  <c r="CD33" i="8"/>
  <c r="CC33" i="8"/>
  <c r="CB33" i="8"/>
  <c r="CA33" i="8"/>
  <c r="BZ33" i="8"/>
  <c r="BY33" i="8"/>
  <c r="BX33" i="8"/>
  <c r="BW33" i="8"/>
  <c r="BV33" i="8"/>
  <c r="BU33" i="8"/>
  <c r="BT33" i="8"/>
  <c r="BS33" i="8"/>
  <c r="BR33" i="8"/>
  <c r="BQ33" i="8"/>
  <c r="BP33" i="8"/>
  <c r="BO33" i="8"/>
  <c r="BN33" i="8"/>
  <c r="BM33" i="8"/>
  <c r="BL33" i="8"/>
  <c r="BK33" i="8"/>
  <c r="BJ33" i="8"/>
  <c r="BI33" i="8"/>
  <c r="BH33" i="8"/>
  <c r="BG33" i="8"/>
  <c r="BF33" i="8"/>
  <c r="BE33" i="8"/>
  <c r="BD33" i="8"/>
  <c r="BC33" i="8"/>
  <c r="BB33" i="8"/>
  <c r="BA33" i="8"/>
  <c r="AZ33" i="8"/>
  <c r="AY33" i="8"/>
  <c r="AX33" i="8"/>
  <c r="AW33" i="8"/>
  <c r="AV33" i="8"/>
  <c r="AU33" i="8"/>
  <c r="AT33" i="8"/>
  <c r="AS33" i="8"/>
  <c r="AR33" i="8"/>
  <c r="AQ33" i="8"/>
  <c r="AP33" i="8"/>
  <c r="AO33" i="8"/>
  <c r="AN33" i="8"/>
  <c r="AM33" i="8"/>
  <c r="AL33" i="8"/>
  <c r="AK33" i="8"/>
  <c r="AJ33" i="8"/>
  <c r="AI33" i="8"/>
  <c r="AH33" i="8"/>
  <c r="AG33" i="8"/>
  <c r="AF33" i="8"/>
  <c r="CM32" i="8"/>
  <c r="CL32" i="8"/>
  <c r="CK32" i="8"/>
  <c r="CJ32" i="8"/>
  <c r="CI32" i="8"/>
  <c r="CH32" i="8"/>
  <c r="CG32" i="8"/>
  <c r="CF32" i="8"/>
  <c r="CE32" i="8"/>
  <c r="CD32" i="8"/>
  <c r="CC32" i="8"/>
  <c r="CB32" i="8"/>
  <c r="CA32" i="8"/>
  <c r="BZ32" i="8"/>
  <c r="BY32" i="8"/>
  <c r="BX32" i="8"/>
  <c r="BW32" i="8"/>
  <c r="BV32" i="8"/>
  <c r="BU32" i="8"/>
  <c r="BT32" i="8"/>
  <c r="BS32" i="8"/>
  <c r="BR32" i="8"/>
  <c r="BQ32" i="8"/>
  <c r="BP32" i="8"/>
  <c r="BO32" i="8"/>
  <c r="BN32" i="8"/>
  <c r="BM32" i="8"/>
  <c r="BL32" i="8"/>
  <c r="BK32" i="8"/>
  <c r="BJ32" i="8"/>
  <c r="BI32" i="8"/>
  <c r="BH32" i="8"/>
  <c r="BG32" i="8"/>
  <c r="BF32" i="8"/>
  <c r="BE32" i="8"/>
  <c r="BD32" i="8"/>
  <c r="BC32" i="8"/>
  <c r="BB32" i="8"/>
  <c r="BA32" i="8"/>
  <c r="AZ32" i="8"/>
  <c r="AY32" i="8"/>
  <c r="AX32" i="8"/>
  <c r="AW32" i="8"/>
  <c r="AV32" i="8"/>
  <c r="AU32" i="8"/>
  <c r="AT32" i="8"/>
  <c r="AS32" i="8"/>
  <c r="AR32" i="8"/>
  <c r="AQ32" i="8"/>
  <c r="AP32" i="8"/>
  <c r="AO32" i="8"/>
  <c r="AN32" i="8"/>
  <c r="AM32" i="8"/>
  <c r="AL32" i="8"/>
  <c r="AK32" i="8"/>
  <c r="AJ32" i="8"/>
  <c r="AI32" i="8"/>
  <c r="AH32" i="8"/>
  <c r="AG32" i="8"/>
  <c r="AF32" i="8"/>
  <c r="CM8" i="8"/>
  <c r="CM59" i="8"/>
  <c r="CL59" i="8"/>
  <c r="CI59" i="8"/>
  <c r="CH59" i="8"/>
  <c r="CG59" i="8"/>
  <c r="CF59" i="8"/>
  <c r="CE59" i="8"/>
  <c r="CD59" i="8"/>
  <c r="CC59" i="8"/>
  <c r="CB59" i="8"/>
  <c r="CA59" i="8"/>
  <c r="BZ59" i="8"/>
  <c r="BY59" i="8"/>
  <c r="BX59" i="8"/>
  <c r="BW59" i="8"/>
  <c r="BV59" i="8"/>
  <c r="BU59" i="8"/>
  <c r="BT59" i="8"/>
  <c r="BS59" i="8"/>
  <c r="BR59" i="8"/>
  <c r="BQ59" i="8"/>
  <c r="BP59" i="8"/>
  <c r="BO59" i="8"/>
  <c r="BN59" i="8"/>
  <c r="BM59" i="8"/>
  <c r="BL59" i="8"/>
  <c r="BK59" i="8"/>
  <c r="BJ59" i="8"/>
  <c r="BI59" i="8"/>
  <c r="BH59" i="8"/>
  <c r="BG59" i="8"/>
  <c r="BF59" i="8"/>
  <c r="BE59" i="8"/>
  <c r="BD59" i="8"/>
  <c r="BC59" i="8"/>
  <c r="BB59" i="8"/>
  <c r="BA59" i="8"/>
  <c r="AZ59" i="8"/>
  <c r="AY59" i="8"/>
  <c r="AX59" i="8"/>
  <c r="AW59" i="8"/>
  <c r="AV59" i="8"/>
  <c r="AU59" i="8"/>
  <c r="AT59" i="8"/>
  <c r="AS59" i="8"/>
  <c r="AR59" i="8"/>
  <c r="AQ59" i="8"/>
  <c r="AP59" i="8"/>
  <c r="AO59" i="8"/>
  <c r="AN59" i="8"/>
  <c r="AM59" i="8"/>
  <c r="AL59" i="8"/>
  <c r="AK59" i="8"/>
  <c r="AJ59" i="8"/>
  <c r="AI59" i="8"/>
  <c r="AH59" i="8"/>
  <c r="AG59" i="8"/>
  <c r="AF59" i="8"/>
  <c r="CM58" i="8"/>
  <c r="CL58" i="8"/>
  <c r="CI58" i="8"/>
  <c r="CH58" i="8"/>
  <c r="CG58" i="8"/>
  <c r="CF58" i="8"/>
  <c r="CE58" i="8"/>
  <c r="CD58" i="8"/>
  <c r="CC58" i="8"/>
  <c r="CB58" i="8"/>
  <c r="CA58" i="8"/>
  <c r="BZ58" i="8"/>
  <c r="BY58" i="8"/>
  <c r="BX58" i="8"/>
  <c r="BW58" i="8"/>
  <c r="BV58" i="8"/>
  <c r="BU58" i="8"/>
  <c r="BT58" i="8"/>
  <c r="BS58" i="8"/>
  <c r="BR58" i="8"/>
  <c r="BQ58" i="8"/>
  <c r="BP58" i="8"/>
  <c r="BO58" i="8"/>
  <c r="BN58" i="8"/>
  <c r="BM58" i="8"/>
  <c r="BL58" i="8"/>
  <c r="BK58" i="8"/>
  <c r="BJ58" i="8"/>
  <c r="BI58" i="8"/>
  <c r="BH58" i="8"/>
  <c r="BG58" i="8"/>
  <c r="BF58" i="8"/>
  <c r="BE58" i="8"/>
  <c r="BD58" i="8"/>
  <c r="BC58" i="8"/>
  <c r="BB58" i="8"/>
  <c r="BA58" i="8"/>
  <c r="AZ58" i="8"/>
  <c r="AY58" i="8"/>
  <c r="AX58" i="8"/>
  <c r="AW58" i="8"/>
  <c r="AV58" i="8"/>
  <c r="AU58" i="8"/>
  <c r="AT58" i="8"/>
  <c r="AS58" i="8"/>
  <c r="AR58" i="8"/>
  <c r="AQ58" i="8"/>
  <c r="AP58" i="8"/>
  <c r="AO58" i="8"/>
  <c r="AN58" i="8"/>
  <c r="AM58" i="8"/>
  <c r="AL58" i="8"/>
  <c r="AK58" i="8"/>
  <c r="AJ58" i="8"/>
  <c r="AI58" i="8"/>
  <c r="AH58" i="8"/>
  <c r="AG58" i="8"/>
  <c r="AF58" i="8"/>
  <c r="CM57" i="8"/>
  <c r="CL57" i="8"/>
  <c r="CK57" i="8"/>
  <c r="CJ57" i="8"/>
  <c r="CI57" i="8"/>
  <c r="CH57" i="8"/>
  <c r="CG57" i="8"/>
  <c r="CF57" i="8"/>
  <c r="CE57" i="8"/>
  <c r="CD57" i="8"/>
  <c r="CC57" i="8"/>
  <c r="CB57" i="8"/>
  <c r="CA57" i="8"/>
  <c r="BZ57" i="8"/>
  <c r="BY57" i="8"/>
  <c r="BX57" i="8"/>
  <c r="BW57" i="8"/>
  <c r="BV57" i="8"/>
  <c r="BU57" i="8"/>
  <c r="BT57" i="8"/>
  <c r="BS57" i="8"/>
  <c r="BR57" i="8"/>
  <c r="BQ57" i="8"/>
  <c r="BP57" i="8"/>
  <c r="BO57" i="8"/>
  <c r="BN57" i="8"/>
  <c r="BM57" i="8"/>
  <c r="BL57" i="8"/>
  <c r="BK57" i="8"/>
  <c r="BJ57" i="8"/>
  <c r="BI57" i="8"/>
  <c r="BH57" i="8"/>
  <c r="BG57" i="8"/>
  <c r="BF57" i="8"/>
  <c r="BE57" i="8"/>
  <c r="BD57" i="8"/>
  <c r="BC57" i="8"/>
  <c r="BB57" i="8"/>
  <c r="BA57" i="8"/>
  <c r="AZ57" i="8"/>
  <c r="AY57" i="8"/>
  <c r="AX57" i="8"/>
  <c r="AW57" i="8"/>
  <c r="AV57" i="8"/>
  <c r="AU57" i="8"/>
  <c r="AT57" i="8"/>
  <c r="AS57" i="8"/>
  <c r="AR57" i="8"/>
  <c r="AQ57" i="8"/>
  <c r="AP57" i="8"/>
  <c r="AO57" i="8"/>
  <c r="AN57" i="8"/>
  <c r="AM57" i="8"/>
  <c r="AL57" i="8"/>
  <c r="AK57" i="8"/>
  <c r="AJ57" i="8"/>
  <c r="AI57" i="8"/>
  <c r="AH57" i="8"/>
  <c r="AG57" i="8"/>
  <c r="AF57" i="8"/>
  <c r="CM56" i="8"/>
  <c r="CL56" i="8"/>
  <c r="CK56" i="8"/>
  <c r="CJ56" i="8"/>
  <c r="CI56" i="8"/>
  <c r="CH56" i="8"/>
  <c r="CG56" i="8"/>
  <c r="CF56" i="8"/>
  <c r="CE56" i="8"/>
  <c r="CD56" i="8"/>
  <c r="CC56" i="8"/>
  <c r="CB56" i="8"/>
  <c r="CA56" i="8"/>
  <c r="BZ56" i="8"/>
  <c r="BY56" i="8"/>
  <c r="BX56" i="8"/>
  <c r="BW56" i="8"/>
  <c r="BV56" i="8"/>
  <c r="BU56" i="8"/>
  <c r="BT56" i="8"/>
  <c r="BS56" i="8"/>
  <c r="BR56" i="8"/>
  <c r="BQ56" i="8"/>
  <c r="BP56" i="8"/>
  <c r="BO56" i="8"/>
  <c r="BN56" i="8"/>
  <c r="BM56" i="8"/>
  <c r="BL56" i="8"/>
  <c r="BK56" i="8"/>
  <c r="BJ56" i="8"/>
  <c r="BI56" i="8"/>
  <c r="BH56" i="8"/>
  <c r="BG56" i="8"/>
  <c r="BF56" i="8"/>
  <c r="BE56" i="8"/>
  <c r="BD56" i="8"/>
  <c r="BC56" i="8"/>
  <c r="BB56" i="8"/>
  <c r="BA56" i="8"/>
  <c r="AZ56" i="8"/>
  <c r="AY56" i="8"/>
  <c r="AX56" i="8"/>
  <c r="AW56" i="8"/>
  <c r="AV56" i="8"/>
  <c r="AU56" i="8"/>
  <c r="AT56" i="8"/>
  <c r="AS56" i="8"/>
  <c r="AR56" i="8"/>
  <c r="AQ56" i="8"/>
  <c r="AP56" i="8"/>
  <c r="AO56" i="8"/>
  <c r="AN56" i="8"/>
  <c r="AM56" i="8"/>
  <c r="AL56" i="8"/>
  <c r="AK56" i="8"/>
  <c r="AJ56" i="8"/>
  <c r="AI56" i="8"/>
  <c r="AH56" i="8"/>
  <c r="AG56" i="8"/>
  <c r="AF56" i="8"/>
  <c r="CM55" i="8"/>
  <c r="CL55" i="8"/>
  <c r="CK55" i="8"/>
  <c r="CJ55" i="8"/>
  <c r="CI55" i="8"/>
  <c r="CH55" i="8"/>
  <c r="CG55" i="8"/>
  <c r="CF55" i="8"/>
  <c r="CE55" i="8"/>
  <c r="CD55" i="8"/>
  <c r="CC55" i="8"/>
  <c r="CB55" i="8"/>
  <c r="CA55" i="8"/>
  <c r="BZ55" i="8"/>
  <c r="BY55" i="8"/>
  <c r="BX55" i="8"/>
  <c r="BW55" i="8"/>
  <c r="BV55" i="8"/>
  <c r="BU55" i="8"/>
  <c r="BT55" i="8"/>
  <c r="BS55" i="8"/>
  <c r="BR55" i="8"/>
  <c r="BQ55" i="8"/>
  <c r="BP55" i="8"/>
  <c r="BO55" i="8"/>
  <c r="BN55" i="8"/>
  <c r="BM55" i="8"/>
  <c r="BL55" i="8"/>
  <c r="BK55" i="8"/>
  <c r="BJ55" i="8"/>
  <c r="BI55" i="8"/>
  <c r="BH55" i="8"/>
  <c r="BG55" i="8"/>
  <c r="BF55" i="8"/>
  <c r="BE55" i="8"/>
  <c r="BD55" i="8"/>
  <c r="BC55" i="8"/>
  <c r="BB55" i="8"/>
  <c r="BA55" i="8"/>
  <c r="AZ55" i="8"/>
  <c r="AY55" i="8"/>
  <c r="AW55" i="8"/>
  <c r="AV55" i="8"/>
  <c r="AU55" i="8"/>
  <c r="AT55" i="8"/>
  <c r="AS55" i="8"/>
  <c r="AR55" i="8"/>
  <c r="AQ55" i="8"/>
  <c r="AP55" i="8"/>
  <c r="AO55" i="8"/>
  <c r="AN55" i="8"/>
  <c r="AM55" i="8"/>
  <c r="AL55" i="8"/>
  <c r="AK55" i="8"/>
  <c r="AJ55" i="8"/>
  <c r="AI55" i="8"/>
  <c r="AH55" i="8"/>
  <c r="AG55" i="8"/>
  <c r="AF55" i="8"/>
  <c r="CM54" i="8"/>
  <c r="CL54" i="8"/>
  <c r="CK54" i="8"/>
  <c r="CJ54" i="8"/>
  <c r="CI54" i="8"/>
  <c r="CH54" i="8"/>
  <c r="CG54" i="8"/>
  <c r="CE54" i="8"/>
  <c r="CD54" i="8"/>
  <c r="CC54" i="8"/>
  <c r="CB54" i="8"/>
  <c r="CA54" i="8"/>
  <c r="BZ54" i="8"/>
  <c r="BY54" i="8"/>
  <c r="BX54" i="8"/>
  <c r="BW54" i="8"/>
  <c r="BV54" i="8"/>
  <c r="BU54" i="8"/>
  <c r="BT54" i="8"/>
  <c r="BS54" i="8"/>
  <c r="BR54" i="8"/>
  <c r="BQ54" i="8"/>
  <c r="BP54" i="8"/>
  <c r="BO54" i="8"/>
  <c r="BN54" i="8"/>
  <c r="BM54" i="8"/>
  <c r="BL54" i="8"/>
  <c r="BK54" i="8"/>
  <c r="BJ54" i="8"/>
  <c r="BI54" i="8"/>
  <c r="BH54" i="8"/>
  <c r="BG54" i="8"/>
  <c r="BF54" i="8"/>
  <c r="BE54" i="8"/>
  <c r="BD54" i="8"/>
  <c r="BC54" i="8"/>
  <c r="BB54" i="8"/>
  <c r="BA54" i="8"/>
  <c r="AZ54" i="8"/>
  <c r="AW54" i="8"/>
  <c r="AV54" i="8"/>
  <c r="AU54" i="8"/>
  <c r="AT54" i="8"/>
  <c r="AS54" i="8"/>
  <c r="AR54" i="8"/>
  <c r="AQ54" i="8"/>
  <c r="AP54" i="8"/>
  <c r="AO54" i="8"/>
  <c r="AN54" i="8"/>
  <c r="AM54" i="8"/>
  <c r="AL54" i="8"/>
  <c r="AK54" i="8"/>
  <c r="AJ54" i="8"/>
  <c r="AI54" i="8"/>
  <c r="AH54" i="8"/>
  <c r="AG54" i="8"/>
  <c r="AF54" i="8"/>
  <c r="CM53" i="8"/>
  <c r="CL53" i="8"/>
  <c r="CK53" i="8"/>
  <c r="CJ53" i="8"/>
  <c r="CI53" i="8"/>
  <c r="CH53" i="8"/>
  <c r="CG53" i="8"/>
  <c r="CE53" i="8"/>
  <c r="CD53" i="8"/>
  <c r="CC53" i="8"/>
  <c r="CB53" i="8"/>
  <c r="CA53" i="8"/>
  <c r="BZ53" i="8"/>
  <c r="BY53" i="8"/>
  <c r="BX53" i="8"/>
  <c r="BW53" i="8"/>
  <c r="BV53" i="8"/>
  <c r="BU53" i="8"/>
  <c r="BT53" i="8"/>
  <c r="BS53" i="8"/>
  <c r="BR53" i="8"/>
  <c r="BQ53" i="8"/>
  <c r="BP53" i="8"/>
  <c r="BO53" i="8"/>
  <c r="BN53" i="8"/>
  <c r="BM53" i="8"/>
  <c r="BL53" i="8"/>
  <c r="BK53" i="8"/>
  <c r="BJ53" i="8"/>
  <c r="BI53" i="8"/>
  <c r="BH53" i="8"/>
  <c r="BG53" i="8"/>
  <c r="BF53" i="8"/>
  <c r="BE53" i="8"/>
  <c r="BD53" i="8"/>
  <c r="BC53" i="8"/>
  <c r="BB53" i="8"/>
  <c r="BA53" i="8"/>
  <c r="AZ53" i="8"/>
  <c r="AX53" i="8"/>
  <c r="AW53" i="8"/>
  <c r="AV53" i="8"/>
  <c r="AU53" i="8"/>
  <c r="AT53" i="8"/>
  <c r="AS53" i="8"/>
  <c r="AR53" i="8"/>
  <c r="AQ53" i="8"/>
  <c r="AP53" i="8"/>
  <c r="AO53" i="8"/>
  <c r="AN53" i="8"/>
  <c r="AM53" i="8"/>
  <c r="AL53" i="8"/>
  <c r="AK53" i="8"/>
  <c r="AJ53" i="8"/>
  <c r="AI53" i="8"/>
  <c r="AH53" i="8"/>
  <c r="AG53" i="8"/>
  <c r="AF53" i="8"/>
  <c r="CM52" i="8"/>
  <c r="CL52" i="8"/>
  <c r="CK52" i="8"/>
  <c r="CJ52" i="8"/>
  <c r="CI52" i="8"/>
  <c r="CH52" i="8"/>
  <c r="CG52" i="8"/>
  <c r="CE52" i="8"/>
  <c r="CD52" i="8"/>
  <c r="CC52" i="8"/>
  <c r="CB52" i="8"/>
  <c r="CA52" i="8"/>
  <c r="BZ52" i="8"/>
  <c r="BY52" i="8"/>
  <c r="BX52" i="8"/>
  <c r="BW52" i="8"/>
  <c r="BV52" i="8"/>
  <c r="BU52" i="8"/>
  <c r="BT52" i="8"/>
  <c r="BS52" i="8"/>
  <c r="BR52" i="8"/>
  <c r="BQ52" i="8"/>
  <c r="BP52" i="8"/>
  <c r="BO52" i="8"/>
  <c r="BN52" i="8"/>
  <c r="BM52" i="8"/>
  <c r="BL52" i="8"/>
  <c r="BK52" i="8"/>
  <c r="BJ52" i="8"/>
  <c r="BI52" i="8"/>
  <c r="BH52" i="8"/>
  <c r="BG52" i="8"/>
  <c r="BF52" i="8"/>
  <c r="BE52" i="8"/>
  <c r="BD52" i="8"/>
  <c r="BC52" i="8"/>
  <c r="BB52" i="8"/>
  <c r="BA52" i="8"/>
  <c r="AZ52" i="8"/>
  <c r="AY52" i="8"/>
  <c r="AX52" i="8"/>
  <c r="AW52" i="8"/>
  <c r="AV52" i="8"/>
  <c r="AU52" i="8"/>
  <c r="AT52" i="8"/>
  <c r="AS52" i="8"/>
  <c r="AR52" i="8"/>
  <c r="AQ52" i="8"/>
  <c r="AP52" i="8"/>
  <c r="AO52" i="8"/>
  <c r="AN52" i="8"/>
  <c r="AM52" i="8"/>
  <c r="AL52" i="8"/>
  <c r="AK52" i="8"/>
  <c r="AJ52" i="8"/>
  <c r="AI52" i="8"/>
  <c r="AH52" i="8"/>
  <c r="AG52" i="8"/>
  <c r="AF52" i="8"/>
  <c r="CM51" i="8"/>
  <c r="CL51" i="8"/>
  <c r="CK51" i="8"/>
  <c r="CJ51" i="8"/>
  <c r="CI51" i="8"/>
  <c r="CH51" i="8"/>
  <c r="CG51" i="8"/>
  <c r="CF51" i="8"/>
  <c r="CE51" i="8"/>
  <c r="CD51" i="8"/>
  <c r="CC51" i="8"/>
  <c r="CB51" i="8"/>
  <c r="CA51" i="8"/>
  <c r="BZ51" i="8"/>
  <c r="BY51" i="8"/>
  <c r="BX51" i="8"/>
  <c r="BW51" i="8"/>
  <c r="BV51" i="8"/>
  <c r="BU51" i="8"/>
  <c r="BT51" i="8"/>
  <c r="BS51" i="8"/>
  <c r="BR51" i="8"/>
  <c r="BQ51" i="8"/>
  <c r="BP51" i="8"/>
  <c r="BO51" i="8"/>
  <c r="BN51" i="8"/>
  <c r="BM51" i="8"/>
  <c r="BL51" i="8"/>
  <c r="BK51" i="8"/>
  <c r="BJ51" i="8"/>
  <c r="BI51" i="8"/>
  <c r="BH51" i="8"/>
  <c r="BG51" i="8"/>
  <c r="BF51" i="8"/>
  <c r="BE51" i="8"/>
  <c r="BD51" i="8"/>
  <c r="BC51" i="8"/>
  <c r="BB51" i="8"/>
  <c r="BA51" i="8"/>
  <c r="AZ51" i="8"/>
  <c r="AY51" i="8"/>
  <c r="AX51" i="8"/>
  <c r="AW51" i="8"/>
  <c r="AV51" i="8"/>
  <c r="AU51" i="8"/>
  <c r="AT51" i="8"/>
  <c r="AS51" i="8"/>
  <c r="AR51" i="8"/>
  <c r="AQ51" i="8"/>
  <c r="AP51" i="8"/>
  <c r="AO51" i="8"/>
  <c r="AN51" i="8"/>
  <c r="AM51" i="8"/>
  <c r="AL51" i="8"/>
  <c r="AK51" i="8"/>
  <c r="AJ51" i="8"/>
  <c r="AI51" i="8"/>
  <c r="AH51" i="8"/>
  <c r="AG51" i="8"/>
  <c r="AF51" i="8"/>
  <c r="CM50" i="8"/>
  <c r="CL50" i="8"/>
  <c r="CK50" i="8"/>
  <c r="CJ50" i="8"/>
  <c r="CI50" i="8"/>
  <c r="CH50" i="8"/>
  <c r="CG50" i="8"/>
  <c r="CF50" i="8"/>
  <c r="CE50" i="8"/>
  <c r="CD50" i="8"/>
  <c r="CC50" i="8"/>
  <c r="CB50" i="8"/>
  <c r="CA50" i="8"/>
  <c r="BZ50" i="8"/>
  <c r="BY50" i="8"/>
  <c r="BX50" i="8"/>
  <c r="BW50" i="8"/>
  <c r="BV50" i="8"/>
  <c r="BU50" i="8"/>
  <c r="BT50" i="8"/>
  <c r="BS50" i="8"/>
  <c r="BR50" i="8"/>
  <c r="BQ50" i="8"/>
  <c r="BP50" i="8"/>
  <c r="BO50" i="8"/>
  <c r="BN50" i="8"/>
  <c r="BM50" i="8"/>
  <c r="BL50" i="8"/>
  <c r="BK50" i="8"/>
  <c r="BJ50" i="8"/>
  <c r="BI50" i="8"/>
  <c r="BH50" i="8"/>
  <c r="BG50" i="8"/>
  <c r="BF50" i="8"/>
  <c r="BE50" i="8"/>
  <c r="BD50" i="8"/>
  <c r="BC50" i="8"/>
  <c r="BB50" i="8"/>
  <c r="BA50" i="8"/>
  <c r="AZ50" i="8"/>
  <c r="AY50" i="8"/>
  <c r="AX50" i="8"/>
  <c r="AW50" i="8"/>
  <c r="AV50" i="8"/>
  <c r="AU50" i="8"/>
  <c r="AT50" i="8"/>
  <c r="AS50" i="8"/>
  <c r="AR50" i="8"/>
  <c r="AQ50" i="8"/>
  <c r="AP50" i="8"/>
  <c r="AO50" i="8"/>
  <c r="AN50" i="8"/>
  <c r="AM50" i="8"/>
  <c r="AL50" i="8"/>
  <c r="AK50" i="8"/>
  <c r="AJ50" i="8"/>
  <c r="AI50" i="8"/>
  <c r="AH50" i="8"/>
  <c r="AG50" i="8"/>
  <c r="AF50" i="8"/>
  <c r="CM49" i="8"/>
  <c r="CL49" i="8"/>
  <c r="CK49" i="8"/>
  <c r="CJ49" i="8"/>
  <c r="CI49" i="8"/>
  <c r="CH49" i="8"/>
  <c r="CG49" i="8"/>
  <c r="CD49" i="8"/>
  <c r="CC49" i="8"/>
  <c r="CB49" i="8"/>
  <c r="CA49" i="8"/>
  <c r="BZ49" i="8"/>
  <c r="BY49" i="8"/>
  <c r="BX49" i="8"/>
  <c r="BW49" i="8"/>
  <c r="BV49" i="8"/>
  <c r="BU49" i="8"/>
  <c r="BT49" i="8"/>
  <c r="BS49" i="8"/>
  <c r="BR49" i="8"/>
  <c r="BQ49" i="8"/>
  <c r="BP49" i="8"/>
  <c r="BO49" i="8"/>
  <c r="BN49" i="8"/>
  <c r="BM49" i="8"/>
  <c r="BL49" i="8"/>
  <c r="BK49" i="8"/>
  <c r="BJ49" i="8"/>
  <c r="BI49" i="8"/>
  <c r="BH49" i="8"/>
  <c r="BG49" i="8"/>
  <c r="BF49" i="8"/>
  <c r="BE49" i="8"/>
  <c r="BD49" i="8"/>
  <c r="BC49" i="8"/>
  <c r="BB49" i="8"/>
  <c r="BA49" i="8"/>
  <c r="AZ49" i="8"/>
  <c r="AX49" i="8"/>
  <c r="AW49" i="8"/>
  <c r="AV49" i="8"/>
  <c r="AU49" i="8"/>
  <c r="AT49" i="8"/>
  <c r="AS49" i="8"/>
  <c r="AR49" i="8"/>
  <c r="AQ49" i="8"/>
  <c r="AP49" i="8"/>
  <c r="AO49" i="8"/>
  <c r="AN49" i="8"/>
  <c r="AM49" i="8"/>
  <c r="AL49" i="8"/>
  <c r="AK49" i="8"/>
  <c r="AJ49" i="8"/>
  <c r="AI49" i="8"/>
  <c r="AH49" i="8"/>
  <c r="AG49" i="8"/>
  <c r="AF49" i="8"/>
  <c r="CM48" i="8"/>
  <c r="CL48" i="8"/>
  <c r="CK48" i="8"/>
  <c r="CJ48" i="8"/>
  <c r="CI48" i="8"/>
  <c r="CH48" i="8"/>
  <c r="CG48" i="8"/>
  <c r="CD48" i="8"/>
  <c r="CC48" i="8"/>
  <c r="CB48" i="8"/>
  <c r="CA48" i="8"/>
  <c r="BZ48" i="8"/>
  <c r="BY48" i="8"/>
  <c r="BW48" i="8"/>
  <c r="BV48" i="8"/>
  <c r="BU48" i="8"/>
  <c r="BT48" i="8"/>
  <c r="BS48" i="8"/>
  <c r="BR48" i="8"/>
  <c r="BQ48" i="8"/>
  <c r="BP48" i="8"/>
  <c r="BO48" i="8"/>
  <c r="BN48" i="8"/>
  <c r="BM48" i="8"/>
  <c r="BL48" i="8"/>
  <c r="BK48" i="8"/>
  <c r="BJ48" i="8"/>
  <c r="BI48" i="8"/>
  <c r="BH48" i="8"/>
  <c r="BG48" i="8"/>
  <c r="BF48" i="8"/>
  <c r="BE48" i="8"/>
  <c r="BD48" i="8"/>
  <c r="BC48" i="8"/>
  <c r="BB48" i="8"/>
  <c r="BA48" i="8"/>
  <c r="AZ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CM47" i="8"/>
  <c r="CL47" i="8"/>
  <c r="CK47" i="8"/>
  <c r="CJ47" i="8"/>
  <c r="CI47" i="8"/>
  <c r="CH47" i="8"/>
  <c r="CG47" i="8"/>
  <c r="CF47" i="8"/>
  <c r="CE47" i="8"/>
  <c r="CD47" i="8"/>
  <c r="CC47" i="8"/>
  <c r="CB47" i="8"/>
  <c r="CA47" i="8"/>
  <c r="BZ47" i="8"/>
  <c r="BY47" i="8"/>
  <c r="BX47" i="8"/>
  <c r="BW47" i="8"/>
  <c r="BV47" i="8"/>
  <c r="BU47" i="8"/>
  <c r="BT47" i="8"/>
  <c r="BS47" i="8"/>
  <c r="BR47" i="8"/>
  <c r="BQ47" i="8"/>
  <c r="BP47" i="8"/>
  <c r="BO47" i="8"/>
  <c r="BN47" i="8"/>
  <c r="BM47" i="8"/>
  <c r="BL47" i="8"/>
  <c r="BK47" i="8"/>
  <c r="BJ47" i="8"/>
  <c r="BI47" i="8"/>
  <c r="BH47" i="8"/>
  <c r="BG47" i="8"/>
  <c r="BF47" i="8"/>
  <c r="BE47" i="8"/>
  <c r="BD47" i="8"/>
  <c r="BC47" i="8"/>
  <c r="BB47" i="8"/>
  <c r="BA47" i="8"/>
  <c r="AZ47" i="8"/>
  <c r="AY47" i="8"/>
  <c r="AX47" i="8"/>
  <c r="AW47" i="8"/>
  <c r="AV47" i="8"/>
  <c r="AU47" i="8"/>
  <c r="AT47" i="8"/>
  <c r="AS47" i="8"/>
  <c r="AR47" i="8"/>
  <c r="AQ47" i="8"/>
  <c r="AP47" i="8"/>
  <c r="AO47" i="8"/>
  <c r="AN47" i="8"/>
  <c r="AM47" i="8"/>
  <c r="AL47" i="8"/>
  <c r="AK47" i="8"/>
  <c r="AJ47" i="8"/>
  <c r="AI47" i="8"/>
  <c r="AH47" i="8"/>
  <c r="AG47" i="8"/>
  <c r="AF47" i="8"/>
  <c r="CM46" i="8"/>
  <c r="CK46" i="8"/>
  <c r="CJ46" i="8"/>
  <c r="CI46" i="8"/>
  <c r="CH46" i="8"/>
  <c r="CG46" i="8"/>
  <c r="CF46" i="8"/>
  <c r="CE46" i="8"/>
  <c r="CD46" i="8"/>
  <c r="CC46" i="8"/>
  <c r="CB46" i="8"/>
  <c r="CA46" i="8"/>
  <c r="BZ46" i="8"/>
  <c r="BY46" i="8"/>
  <c r="BX46" i="8"/>
  <c r="BW46" i="8"/>
  <c r="BV46" i="8"/>
  <c r="BU46" i="8"/>
  <c r="BT46" i="8"/>
  <c r="BS46" i="8"/>
  <c r="BR46" i="8"/>
  <c r="BQ46" i="8"/>
  <c r="BP46" i="8"/>
  <c r="BO46" i="8"/>
  <c r="BN46" i="8"/>
  <c r="BM46" i="8"/>
  <c r="BL46" i="8"/>
  <c r="BK46" i="8"/>
  <c r="BJ46" i="8"/>
  <c r="BI46" i="8"/>
  <c r="BH46" i="8"/>
  <c r="BG46" i="8"/>
  <c r="BF46" i="8"/>
  <c r="BE46" i="8"/>
  <c r="BD46" i="8"/>
  <c r="BC46" i="8"/>
  <c r="BB46" i="8"/>
  <c r="BA46" i="8"/>
  <c r="AZ46" i="8"/>
  <c r="AY46" i="8"/>
  <c r="AX46" i="8"/>
  <c r="AW46" i="8"/>
  <c r="AV46" i="8"/>
  <c r="AU46" i="8"/>
  <c r="AT46" i="8"/>
  <c r="AS46" i="8"/>
  <c r="AR46" i="8"/>
  <c r="AQ46" i="8"/>
  <c r="AP46" i="8"/>
  <c r="AO46" i="8"/>
  <c r="AN46" i="8"/>
  <c r="AM46" i="8"/>
  <c r="AL46" i="8"/>
  <c r="AK46" i="8"/>
  <c r="AJ46" i="8"/>
  <c r="AI46" i="8"/>
  <c r="AH46" i="8"/>
  <c r="AG46" i="8"/>
  <c r="AF46" i="8"/>
  <c r="CM45" i="8"/>
  <c r="CK45" i="8"/>
  <c r="CJ45" i="8"/>
  <c r="CI45" i="8"/>
  <c r="CH45" i="8"/>
  <c r="CG45" i="8"/>
  <c r="CF45" i="8"/>
  <c r="CE45" i="8"/>
  <c r="CD45" i="8"/>
  <c r="CC45" i="8"/>
  <c r="CB45" i="8"/>
  <c r="CA45" i="8"/>
  <c r="BZ45" i="8"/>
  <c r="BY45" i="8"/>
  <c r="BX45" i="8"/>
  <c r="BW45" i="8"/>
  <c r="BV45" i="8"/>
  <c r="BU45" i="8"/>
  <c r="BT45" i="8"/>
  <c r="BS45" i="8"/>
  <c r="BR45" i="8"/>
  <c r="BQ45" i="8"/>
  <c r="BP45" i="8"/>
  <c r="BO45" i="8"/>
  <c r="BN45" i="8"/>
  <c r="BM45" i="8"/>
  <c r="BL45" i="8"/>
  <c r="BK45" i="8"/>
  <c r="BJ45" i="8"/>
  <c r="BI45" i="8"/>
  <c r="BH45" i="8"/>
  <c r="BG45" i="8"/>
  <c r="BF45" i="8"/>
  <c r="BE45" i="8"/>
  <c r="BD45" i="8"/>
  <c r="BC45" i="8"/>
  <c r="BB45" i="8"/>
  <c r="BA45" i="8"/>
  <c r="AY45" i="8"/>
  <c r="AX45" i="8"/>
  <c r="AW45" i="8"/>
  <c r="AV45" i="8"/>
  <c r="AU45" i="8"/>
  <c r="AT45" i="8"/>
  <c r="AS45" i="8"/>
  <c r="AR45" i="8"/>
  <c r="AQ45" i="8"/>
  <c r="AP45" i="8"/>
  <c r="AO45" i="8"/>
  <c r="AN45" i="8"/>
  <c r="AM45" i="8"/>
  <c r="AL45" i="8"/>
  <c r="AK45" i="8"/>
  <c r="AJ45" i="8"/>
  <c r="AI45" i="8"/>
  <c r="AH45" i="8"/>
  <c r="AG45" i="8"/>
  <c r="AF45" i="8"/>
  <c r="CM44" i="8"/>
  <c r="CL44" i="8"/>
  <c r="CK44" i="8"/>
  <c r="CJ44" i="8"/>
  <c r="CI44" i="8"/>
  <c r="CH44" i="8"/>
  <c r="CG44" i="8"/>
  <c r="CF44" i="8"/>
  <c r="CE44" i="8"/>
  <c r="CD44" i="8"/>
  <c r="CC44" i="8"/>
  <c r="CB44" i="8"/>
  <c r="CA44" i="8"/>
  <c r="BZ44" i="8"/>
  <c r="BY44" i="8"/>
  <c r="BX44" i="8"/>
  <c r="BW44" i="8"/>
  <c r="BV44" i="8"/>
  <c r="BU44" i="8"/>
  <c r="BT44" i="8"/>
  <c r="BS44" i="8"/>
  <c r="BR44" i="8"/>
  <c r="BQ44" i="8"/>
  <c r="BP44" i="8"/>
  <c r="BO44" i="8"/>
  <c r="BN44" i="8"/>
  <c r="BM44" i="8"/>
  <c r="BL44" i="8"/>
  <c r="BK44" i="8"/>
  <c r="BJ44" i="8"/>
  <c r="BI44" i="8"/>
  <c r="BH44" i="8"/>
  <c r="BG44" i="8"/>
  <c r="BF44" i="8"/>
  <c r="BE44" i="8"/>
  <c r="BD44" i="8"/>
  <c r="BC44" i="8"/>
  <c r="BB44" i="8"/>
  <c r="BA44" i="8"/>
  <c r="AY44" i="8"/>
  <c r="AX44" i="8"/>
  <c r="AW44" i="8"/>
  <c r="AV44" i="8"/>
  <c r="AU44" i="8"/>
  <c r="AT44" i="8"/>
  <c r="AS44" i="8"/>
  <c r="AR44" i="8"/>
  <c r="AQ44" i="8"/>
  <c r="AP44" i="8"/>
  <c r="AO44" i="8"/>
  <c r="AN44" i="8"/>
  <c r="AM44" i="8"/>
  <c r="AL44" i="8"/>
  <c r="AK44" i="8"/>
  <c r="AJ44" i="8"/>
  <c r="AI44" i="8"/>
  <c r="AH44" i="8"/>
  <c r="AG44" i="8"/>
  <c r="AF44" i="8"/>
  <c r="CM43" i="8"/>
  <c r="CL43" i="8"/>
  <c r="CK43" i="8"/>
  <c r="CJ43" i="8"/>
  <c r="CI43" i="8"/>
  <c r="CH43" i="8"/>
  <c r="CG43" i="8"/>
  <c r="CF43" i="8"/>
  <c r="CE43" i="8"/>
  <c r="CD43" i="8"/>
  <c r="CB43" i="8"/>
  <c r="CA43" i="8"/>
  <c r="BZ43" i="8"/>
  <c r="BY43" i="8"/>
  <c r="BX43" i="8"/>
  <c r="BW43" i="8"/>
  <c r="BV43" i="8"/>
  <c r="BU43" i="8"/>
  <c r="BT43" i="8"/>
  <c r="BS43" i="8"/>
  <c r="BR43" i="8"/>
  <c r="BQ43" i="8"/>
  <c r="BP43" i="8"/>
  <c r="BO43" i="8"/>
  <c r="BN43" i="8"/>
  <c r="BM43" i="8"/>
  <c r="BL43" i="8"/>
  <c r="BK43" i="8"/>
  <c r="BJ43" i="8"/>
  <c r="BI43" i="8"/>
  <c r="BH43" i="8"/>
  <c r="BG43" i="8"/>
  <c r="BF43" i="8"/>
  <c r="BE43" i="8"/>
  <c r="BD43" i="8"/>
  <c r="BC43" i="8"/>
  <c r="BB43" i="8"/>
  <c r="BA43" i="8"/>
  <c r="AZ43" i="8"/>
  <c r="AY43" i="8"/>
  <c r="AX43" i="8"/>
  <c r="AW43" i="8"/>
  <c r="AV43" i="8"/>
  <c r="AU43" i="8"/>
  <c r="AT43" i="8"/>
  <c r="AS43" i="8"/>
  <c r="AR43" i="8"/>
  <c r="AQ43" i="8"/>
  <c r="AP43" i="8"/>
  <c r="AO43" i="8"/>
  <c r="AN43" i="8"/>
  <c r="AM43" i="8"/>
  <c r="AL43" i="8"/>
  <c r="AK43" i="8"/>
  <c r="AJ43" i="8"/>
  <c r="AI43" i="8"/>
  <c r="AG43" i="8"/>
  <c r="AF43" i="8"/>
  <c r="CM42" i="8"/>
  <c r="CL42" i="8"/>
  <c r="CK42" i="8"/>
  <c r="CJ42" i="8"/>
  <c r="CI42" i="8"/>
  <c r="CH42" i="8"/>
  <c r="CG42" i="8"/>
  <c r="CF42" i="8"/>
  <c r="CE42" i="8"/>
  <c r="CD42" i="8"/>
  <c r="CB42" i="8"/>
  <c r="CA42" i="8"/>
  <c r="BZ42" i="8"/>
  <c r="BY42" i="8"/>
  <c r="BX42" i="8"/>
  <c r="BW42" i="8"/>
  <c r="BV42" i="8"/>
  <c r="BU42" i="8"/>
  <c r="BT42" i="8"/>
  <c r="BS42" i="8"/>
  <c r="BR42" i="8"/>
  <c r="BQ42" i="8"/>
  <c r="BP42" i="8"/>
  <c r="BO42" i="8"/>
  <c r="BN42" i="8"/>
  <c r="BM42" i="8"/>
  <c r="BL42" i="8"/>
  <c r="BK42" i="8"/>
  <c r="BJ42" i="8"/>
  <c r="BI42" i="8"/>
  <c r="BH42" i="8"/>
  <c r="BG42" i="8"/>
  <c r="BF42" i="8"/>
  <c r="BE42" i="8"/>
  <c r="BD42" i="8"/>
  <c r="BC42" i="8"/>
  <c r="BB42" i="8"/>
  <c r="BA42" i="8"/>
  <c r="AZ42" i="8"/>
  <c r="AY42" i="8"/>
  <c r="AX42" i="8"/>
  <c r="AW42" i="8"/>
  <c r="AV42" i="8"/>
  <c r="AU42" i="8"/>
  <c r="AT42" i="8"/>
  <c r="AS42" i="8"/>
  <c r="AR42" i="8"/>
  <c r="AQ42" i="8"/>
  <c r="AP42" i="8"/>
  <c r="AO42" i="8"/>
  <c r="AN42" i="8"/>
  <c r="AM42" i="8"/>
  <c r="AL42" i="8"/>
  <c r="AK42" i="8"/>
  <c r="AJ42" i="8"/>
  <c r="AI42" i="8"/>
  <c r="AG42" i="8"/>
  <c r="AF42" i="8"/>
  <c r="CM41" i="8"/>
  <c r="CL41" i="8"/>
  <c r="CK41" i="8"/>
  <c r="CJ41" i="8"/>
  <c r="CI41" i="8"/>
  <c r="CH41" i="8"/>
  <c r="CG41" i="8"/>
  <c r="CF41" i="8"/>
  <c r="CE41" i="8"/>
  <c r="CD41" i="8"/>
  <c r="CC41" i="8"/>
  <c r="CB41" i="8"/>
  <c r="CA41" i="8"/>
  <c r="BZ41" i="8"/>
  <c r="BY41" i="8"/>
  <c r="BX41" i="8"/>
  <c r="BW41" i="8"/>
  <c r="BV41" i="8"/>
  <c r="BU41" i="8"/>
  <c r="BT41" i="8"/>
  <c r="BS41" i="8"/>
  <c r="BR41" i="8"/>
  <c r="BQ41" i="8"/>
  <c r="BP41" i="8"/>
  <c r="BO41" i="8"/>
  <c r="BN41" i="8"/>
  <c r="BM41" i="8"/>
  <c r="BL41" i="8"/>
  <c r="BK41" i="8"/>
  <c r="BJ41" i="8"/>
  <c r="BI41" i="8"/>
  <c r="BH41" i="8"/>
  <c r="BG41" i="8"/>
  <c r="BF41" i="8"/>
  <c r="BE41" i="8"/>
  <c r="BD41" i="8"/>
  <c r="BC41" i="8"/>
  <c r="BB41" i="8"/>
  <c r="BA41" i="8"/>
  <c r="AZ41" i="8"/>
  <c r="AY41" i="8"/>
  <c r="AX41" i="8"/>
  <c r="AW41" i="8"/>
  <c r="AV41" i="8"/>
  <c r="AU41" i="8"/>
  <c r="AT41" i="8"/>
  <c r="AS41" i="8"/>
  <c r="AR41" i="8"/>
  <c r="AQ41" i="8"/>
  <c r="AP41" i="8"/>
  <c r="AO41" i="8"/>
  <c r="AN41" i="8"/>
  <c r="AM41" i="8"/>
  <c r="AL41" i="8"/>
  <c r="AK41" i="8"/>
  <c r="AJ41" i="8"/>
  <c r="AI41" i="8"/>
  <c r="AH41" i="8"/>
  <c r="AG41" i="8"/>
  <c r="CM40" i="8"/>
  <c r="CL40" i="8"/>
  <c r="CK40" i="8"/>
  <c r="CJ40" i="8"/>
  <c r="CI40" i="8"/>
  <c r="CH40" i="8"/>
  <c r="CG40" i="8"/>
  <c r="CF40" i="8"/>
  <c r="CE40" i="8"/>
  <c r="CD40" i="8"/>
  <c r="CC40" i="8"/>
  <c r="CB40" i="8"/>
  <c r="CA40" i="8"/>
  <c r="BZ40" i="8"/>
  <c r="BY40" i="8"/>
  <c r="BX40" i="8"/>
  <c r="BW40" i="8"/>
  <c r="BV40" i="8"/>
  <c r="BU40" i="8"/>
  <c r="BT40" i="8"/>
  <c r="BS40" i="8"/>
  <c r="BR40" i="8"/>
  <c r="BQ40" i="8"/>
  <c r="BP40" i="8"/>
  <c r="BO40" i="8"/>
  <c r="BN40" i="8"/>
  <c r="BM40" i="8"/>
  <c r="BL40" i="8"/>
  <c r="BK40" i="8"/>
  <c r="BJ40" i="8"/>
  <c r="BI40" i="8"/>
  <c r="BH40" i="8"/>
  <c r="BG40" i="8"/>
  <c r="BF40" i="8"/>
  <c r="BE40" i="8"/>
  <c r="BD40" i="8"/>
  <c r="BC40" i="8"/>
  <c r="BB40" i="8"/>
  <c r="BA40" i="8"/>
  <c r="AZ40" i="8"/>
  <c r="AY40" i="8"/>
  <c r="AX40" i="8"/>
  <c r="AW40" i="8"/>
  <c r="AV40" i="8"/>
  <c r="AU40" i="8"/>
  <c r="AT40" i="8"/>
  <c r="AS40" i="8"/>
  <c r="AR40" i="8"/>
  <c r="AQ40" i="8"/>
  <c r="AP40" i="8"/>
  <c r="AO40" i="8"/>
  <c r="AN40" i="8"/>
  <c r="AM40" i="8"/>
  <c r="AL40" i="8"/>
  <c r="AK40" i="8"/>
  <c r="AJ40" i="8"/>
  <c r="AI40" i="8"/>
  <c r="AH40" i="8"/>
  <c r="AG40" i="8"/>
  <c r="CM31" i="8"/>
  <c r="CD24" i="8"/>
  <c r="BD23" i="8"/>
  <c r="AT22" i="8"/>
  <c r="AX21" i="8"/>
  <c r="BZ20" i="8"/>
  <c r="AT20" i="8"/>
  <c r="BX19" i="8"/>
  <c r="BB19" i="8"/>
  <c r="BT18" i="8"/>
  <c r="AX18" i="8"/>
  <c r="CK17" i="8"/>
  <c r="BP17" i="8"/>
  <c r="AW17" i="8"/>
  <c r="BY16" i="8"/>
  <c r="BI16" i="8"/>
  <c r="AS16" i="8"/>
  <c r="CK15" i="8"/>
  <c r="BU15" i="8"/>
  <c r="BE15" i="8"/>
  <c r="AO15" i="8"/>
  <c r="CG14" i="8"/>
  <c r="BY14" i="8"/>
  <c r="BQ14" i="8"/>
  <c r="BI14" i="8"/>
  <c r="BA14" i="8"/>
  <c r="AS14" i="8"/>
  <c r="AK14" i="8"/>
  <c r="CK13" i="8"/>
  <c r="CC13" i="8"/>
  <c r="BU13" i="8"/>
  <c r="BM13" i="8"/>
  <c r="BE13" i="8"/>
  <c r="AW13" i="8"/>
  <c r="AP13" i="8"/>
  <c r="AK13" i="8"/>
  <c r="CH12" i="8"/>
  <c r="CC12" i="8"/>
  <c r="BX12" i="8"/>
  <c r="BR12" i="8"/>
  <c r="BM12" i="8"/>
  <c r="BH12" i="8"/>
  <c r="BB12" i="8"/>
  <c r="AW12" i="8"/>
  <c r="AR12" i="8"/>
  <c r="AL12" i="8"/>
  <c r="CJ11" i="8"/>
  <c r="CD11" i="8"/>
  <c r="BY11" i="8"/>
  <c r="BT11" i="8"/>
  <c r="BN11" i="8"/>
  <c r="BI11" i="8"/>
  <c r="BD11" i="8"/>
  <c r="AX11" i="8"/>
  <c r="AS11" i="8"/>
  <c r="AN11" i="8"/>
  <c r="CK10" i="8"/>
  <c r="CF10" i="8"/>
  <c r="BZ10" i="8"/>
  <c r="BU10" i="8"/>
  <c r="BP10" i="8"/>
  <c r="BJ10" i="8"/>
  <c r="BE10" i="8"/>
  <c r="AZ10" i="8"/>
  <c r="AT10" i="8"/>
  <c r="AO10" i="8"/>
  <c r="CL9" i="8"/>
  <c r="CG9" i="8"/>
  <c r="CF9" i="8"/>
  <c r="CB9" i="8"/>
  <c r="BZ9" i="8"/>
  <c r="BY9" i="8"/>
  <c r="BV9" i="8"/>
  <c r="BU9" i="8"/>
  <c r="BT9" i="8"/>
  <c r="BR9" i="8"/>
  <c r="BQ9" i="8"/>
  <c r="BP9" i="8"/>
  <c r="BN9" i="8"/>
  <c r="BM9" i="8"/>
  <c r="BL9" i="8"/>
  <c r="BJ9" i="8"/>
  <c r="BI9" i="8"/>
  <c r="BH9" i="8"/>
  <c r="BF9" i="8"/>
  <c r="BE9" i="8"/>
  <c r="BD9" i="8"/>
  <c r="BB9" i="8"/>
  <c r="BA9" i="8"/>
  <c r="AZ9" i="8"/>
  <c r="AX9" i="8"/>
  <c r="AW9" i="8"/>
  <c r="AV9" i="8"/>
  <c r="AT9" i="8"/>
  <c r="AS9" i="8"/>
  <c r="AR9" i="8"/>
  <c r="AP9" i="8"/>
  <c r="AO9" i="8"/>
  <c r="AN9" i="8"/>
  <c r="AL9" i="8"/>
  <c r="AK9" i="8"/>
  <c r="CL8" i="8"/>
  <c r="CK8" i="8"/>
  <c r="CJ8" i="8"/>
  <c r="CH8" i="8"/>
  <c r="CG8" i="8"/>
  <c r="CF8" i="8"/>
  <c r="CD8" i="8"/>
  <c r="CC8" i="8"/>
  <c r="CB8" i="8"/>
  <c r="BZ8" i="8"/>
  <c r="BY8" i="8"/>
  <c r="BX8" i="8"/>
  <c r="BV8" i="8"/>
  <c r="BU8" i="8"/>
  <c r="BT8" i="8"/>
  <c r="BR8" i="8"/>
  <c r="BQ8" i="8"/>
  <c r="BP8" i="8"/>
  <c r="BN8" i="8"/>
  <c r="BM8" i="8"/>
  <c r="BL8" i="8"/>
  <c r="BJ8" i="8"/>
  <c r="BI8" i="8"/>
  <c r="BH8" i="8"/>
  <c r="BF8" i="8"/>
  <c r="BE8" i="8"/>
  <c r="BD8" i="8"/>
  <c r="BB8" i="8"/>
  <c r="BA8" i="8"/>
  <c r="AZ8" i="8"/>
  <c r="AX8" i="8"/>
  <c r="AW8" i="8"/>
  <c r="AV8" i="8"/>
  <c r="AT8" i="8"/>
  <c r="AS8" i="8"/>
  <c r="AR8" i="8"/>
  <c r="AP8" i="8"/>
  <c r="AO8" i="8"/>
  <c r="AN8" i="8"/>
  <c r="AL8" i="8"/>
  <c r="AK8" i="8"/>
  <c r="CM7" i="8"/>
  <c r="CL7" i="8"/>
  <c r="CK7" i="8"/>
  <c r="CJ7" i="8"/>
  <c r="CI7" i="8"/>
  <c r="CH7" i="8"/>
  <c r="CG7" i="8"/>
  <c r="CF7" i="8"/>
  <c r="CE7" i="8"/>
  <c r="CD7" i="8"/>
  <c r="CC7" i="8"/>
  <c r="CB7" i="8"/>
  <c r="CA7" i="8"/>
  <c r="BZ7" i="8"/>
  <c r="BY7" i="8"/>
  <c r="BX7" i="8"/>
  <c r="BW7" i="8"/>
  <c r="BV7" i="8"/>
  <c r="BU7" i="8"/>
  <c r="BT7" i="8"/>
  <c r="BS7" i="8"/>
  <c r="BR7" i="8"/>
  <c r="BQ7" i="8"/>
  <c r="BP7" i="8"/>
  <c r="BO7" i="8"/>
  <c r="BN7" i="8"/>
  <c r="BM7" i="8"/>
  <c r="BL7" i="8"/>
  <c r="BK7" i="8"/>
  <c r="BJ7" i="8"/>
  <c r="BI7" i="8"/>
  <c r="BH7" i="8"/>
  <c r="BG7" i="8"/>
  <c r="BF7" i="8"/>
  <c r="BE7" i="8"/>
  <c r="BD7" i="8"/>
  <c r="BC7" i="8"/>
  <c r="BB7" i="8"/>
  <c r="BA7" i="8"/>
  <c r="AZ7" i="8"/>
  <c r="AY7" i="8"/>
  <c r="AX7" i="8"/>
  <c r="AW7" i="8"/>
  <c r="AV7" i="8"/>
  <c r="AU7" i="8"/>
  <c r="AT7" i="8"/>
  <c r="AS7" i="8"/>
  <c r="AR7" i="8"/>
  <c r="AQ7" i="8"/>
  <c r="AP7" i="8"/>
  <c r="AO7" i="8"/>
  <c r="AN7" i="8"/>
  <c r="AM7" i="8"/>
  <c r="AL7" i="8"/>
  <c r="AK7" i="8"/>
  <c r="Y109" i="5" l="1"/>
  <c r="CM9" i="8"/>
  <c r="CI9" i="8"/>
  <c r="CE9" i="8"/>
  <c r="CA9" i="8"/>
  <c r="BW9" i="8"/>
  <c r="CM10" i="8"/>
  <c r="CI10" i="8"/>
  <c r="CE10" i="8"/>
  <c r="CA10" i="8"/>
  <c r="BW10" i="8"/>
  <c r="BS10" i="8"/>
  <c r="BO10" i="8"/>
  <c r="BK10" i="8"/>
  <c r="BG10" i="8"/>
  <c r="BC10" i="8"/>
  <c r="AY10" i="8"/>
  <c r="AU10" i="8"/>
  <c r="AQ10" i="8"/>
  <c r="AM10" i="8"/>
  <c r="CM11" i="8"/>
  <c r="CI11" i="8"/>
  <c r="CE11" i="8"/>
  <c r="CA11" i="8"/>
  <c r="BW11" i="8"/>
  <c r="BS11" i="8"/>
  <c r="BO11" i="8"/>
  <c r="BK11" i="8"/>
  <c r="BG11" i="8"/>
  <c r="BC11" i="8"/>
  <c r="AY11" i="8"/>
  <c r="AU11" i="8"/>
  <c r="AQ11" i="8"/>
  <c r="AM11" i="8"/>
  <c r="CM12" i="8"/>
  <c r="CI12" i="8"/>
  <c r="CE12" i="8"/>
  <c r="CA12" i="8"/>
  <c r="BW12" i="8"/>
  <c r="BS12" i="8"/>
  <c r="BO12" i="8"/>
  <c r="BK12" i="8"/>
  <c r="BG12" i="8"/>
  <c r="BC12" i="8"/>
  <c r="AY12" i="8"/>
  <c r="AU12" i="8"/>
  <c r="AQ12" i="8"/>
  <c r="AM12" i="8"/>
  <c r="CJ13" i="8"/>
  <c r="CF13" i="8"/>
  <c r="CB13" i="8"/>
  <c r="BX13" i="8"/>
  <c r="BT13" i="8"/>
  <c r="BP13" i="8"/>
  <c r="BL13" i="8"/>
  <c r="BH13" i="8"/>
  <c r="BD13" i="8"/>
  <c r="AZ13" i="8"/>
  <c r="AV13" i="8"/>
  <c r="CM13" i="8"/>
  <c r="CI13" i="8"/>
  <c r="CE13" i="8"/>
  <c r="CA13" i="8"/>
  <c r="BW13" i="8"/>
  <c r="BS13" i="8"/>
  <c r="BO13" i="8"/>
  <c r="BK13" i="8"/>
  <c r="BG13" i="8"/>
  <c r="BC13" i="8"/>
  <c r="AY13" i="8"/>
  <c r="AU13" i="8"/>
  <c r="AQ13" i="8"/>
  <c r="AM13" i="8"/>
  <c r="CJ14" i="8"/>
  <c r="CF14" i="8"/>
  <c r="CB14" i="8"/>
  <c r="BX14" i="8"/>
  <c r="BT14" i="8"/>
  <c r="BP14" i="8"/>
  <c r="BL14" i="8"/>
  <c r="BH14" i="8"/>
  <c r="BD14" i="8"/>
  <c r="AZ14" i="8"/>
  <c r="AV14" i="8"/>
  <c r="AR14" i="8"/>
  <c r="AN14" i="8"/>
  <c r="CM14" i="8"/>
  <c r="CI14" i="8"/>
  <c r="CE14" i="8"/>
  <c r="CA14" i="8"/>
  <c r="BW14" i="8"/>
  <c r="BS14" i="8"/>
  <c r="BO14" i="8"/>
  <c r="BK14" i="8"/>
  <c r="BG14" i="8"/>
  <c r="BC14" i="8"/>
  <c r="AY14" i="8"/>
  <c r="AU14" i="8"/>
  <c r="AQ14" i="8"/>
  <c r="AM14" i="8"/>
  <c r="CJ15" i="8"/>
  <c r="CF15" i="8"/>
  <c r="CB15" i="8"/>
  <c r="BX15" i="8"/>
  <c r="BT15" i="8"/>
  <c r="BP15" i="8"/>
  <c r="BL15" i="8"/>
  <c r="BH15" i="8"/>
  <c r="BD15" i="8"/>
  <c r="AZ15" i="8"/>
  <c r="AV15" i="8"/>
  <c r="AR15" i="8"/>
  <c r="AN15" i="8"/>
  <c r="CM15" i="8"/>
  <c r="CI15" i="8"/>
  <c r="CE15" i="8"/>
  <c r="CA15" i="8"/>
  <c r="BW15" i="8"/>
  <c r="BS15" i="8"/>
  <c r="BO15" i="8"/>
  <c r="BK15" i="8"/>
  <c r="BG15" i="8"/>
  <c r="BC15" i="8"/>
  <c r="AY15" i="8"/>
  <c r="AU15" i="8"/>
  <c r="AQ15" i="8"/>
  <c r="AM15" i="8"/>
  <c r="CL15" i="8"/>
  <c r="CH15" i="8"/>
  <c r="CD15" i="8"/>
  <c r="BZ15" i="8"/>
  <c r="BV15" i="8"/>
  <c r="BR15" i="8"/>
  <c r="BN15" i="8"/>
  <c r="BJ15" i="8"/>
  <c r="BF15" i="8"/>
  <c r="BB15" i="8"/>
  <c r="AX15" i="8"/>
  <c r="AT15" i="8"/>
  <c r="AP15" i="8"/>
  <c r="CJ16" i="8"/>
  <c r="CF16" i="8"/>
  <c r="CB16" i="8"/>
  <c r="BX16" i="8"/>
  <c r="BT16" i="8"/>
  <c r="BP16" i="8"/>
  <c r="BL16" i="8"/>
  <c r="BH16" i="8"/>
  <c r="BD16" i="8"/>
  <c r="AZ16" i="8"/>
  <c r="AV16" i="8"/>
  <c r="AR16" i="8"/>
  <c r="AN16" i="8"/>
  <c r="CM16" i="8"/>
  <c r="CI16" i="8"/>
  <c r="CE16" i="8"/>
  <c r="CA16" i="8"/>
  <c r="BW16" i="8"/>
  <c r="BS16" i="8"/>
  <c r="BO16" i="8"/>
  <c r="BK16" i="8"/>
  <c r="BG16" i="8"/>
  <c r="BC16" i="8"/>
  <c r="AY16" i="8"/>
  <c r="AU16" i="8"/>
  <c r="AQ16" i="8"/>
  <c r="AM16" i="8"/>
  <c r="CL16" i="8"/>
  <c r="CH16" i="8"/>
  <c r="CD16" i="8"/>
  <c r="BZ16" i="8"/>
  <c r="BV16" i="8"/>
  <c r="BR16" i="8"/>
  <c r="BN16" i="8"/>
  <c r="BJ16" i="8"/>
  <c r="BF16" i="8"/>
  <c r="BB16" i="8"/>
  <c r="AX16" i="8"/>
  <c r="AT16" i="8"/>
  <c r="AP16" i="8"/>
  <c r="AL16" i="8"/>
  <c r="CM17" i="8"/>
  <c r="CI17" i="8"/>
  <c r="CE17" i="8"/>
  <c r="CA17" i="8"/>
  <c r="BW17" i="8"/>
  <c r="BS17" i="8"/>
  <c r="BO17" i="8"/>
  <c r="BK17" i="8"/>
  <c r="BG17" i="8"/>
  <c r="CJ17" i="8"/>
  <c r="CD17" i="8"/>
  <c r="BY17" i="8"/>
  <c r="BT17" i="8"/>
  <c r="BN17" i="8"/>
  <c r="BI17" i="8"/>
  <c r="BD17" i="8"/>
  <c r="AZ17" i="8"/>
  <c r="AV17" i="8"/>
  <c r="AR17" i="8"/>
  <c r="AN17" i="8"/>
  <c r="CH17" i="8"/>
  <c r="CC17" i="8"/>
  <c r="BX17" i="8"/>
  <c r="BR17" i="8"/>
  <c r="BM17" i="8"/>
  <c r="BH17" i="8"/>
  <c r="BC17" i="8"/>
  <c r="AY17" i="8"/>
  <c r="AU17" i="8"/>
  <c r="AQ17" i="8"/>
  <c r="AM17" i="8"/>
  <c r="CL17" i="8"/>
  <c r="CG17" i="8"/>
  <c r="CB17" i="8"/>
  <c r="BV17" i="8"/>
  <c r="BQ17" i="8"/>
  <c r="BL17" i="8"/>
  <c r="BF17" i="8"/>
  <c r="BB17" i="8"/>
  <c r="AX17" i="8"/>
  <c r="AT17" i="8"/>
  <c r="AP17" i="8"/>
  <c r="AL17" i="8"/>
  <c r="CM18" i="8"/>
  <c r="CI18" i="8"/>
  <c r="CE18" i="8"/>
  <c r="CA18" i="8"/>
  <c r="BW18" i="8"/>
  <c r="BS18" i="8"/>
  <c r="BO18" i="8"/>
  <c r="BK18" i="8"/>
  <c r="BG18" i="8"/>
  <c r="BC18" i="8"/>
  <c r="AY18" i="8"/>
  <c r="AU18" i="8"/>
  <c r="AQ18" i="8"/>
  <c r="AM18" i="8"/>
  <c r="CH18" i="8"/>
  <c r="CC18" i="8"/>
  <c r="BX18" i="8"/>
  <c r="BR18" i="8"/>
  <c r="BM18" i="8"/>
  <c r="BH18" i="8"/>
  <c r="BB18" i="8"/>
  <c r="AW18" i="8"/>
  <c r="AR18" i="8"/>
  <c r="AL18" i="8"/>
  <c r="CL18" i="8"/>
  <c r="CG18" i="8"/>
  <c r="CB18" i="8"/>
  <c r="BV18" i="8"/>
  <c r="BQ18" i="8"/>
  <c r="BL18" i="8"/>
  <c r="BF18" i="8"/>
  <c r="BA18" i="8"/>
  <c r="AV18" i="8"/>
  <c r="AP18" i="8"/>
  <c r="AK18" i="8"/>
  <c r="CK18" i="8"/>
  <c r="CF18" i="8"/>
  <c r="BZ18" i="8"/>
  <c r="BU18" i="8"/>
  <c r="BP18" i="8"/>
  <c r="BJ18" i="8"/>
  <c r="BE18" i="8"/>
  <c r="AZ18" i="8"/>
  <c r="AT18" i="8"/>
  <c r="AO18" i="8"/>
  <c r="CJ19" i="8"/>
  <c r="CF19" i="8"/>
  <c r="CB19" i="8"/>
  <c r="CM19" i="8"/>
  <c r="CI19" i="8"/>
  <c r="CE19" i="8"/>
  <c r="CA19" i="8"/>
  <c r="BW19" i="8"/>
  <c r="BS19" i="8"/>
  <c r="BO19" i="8"/>
  <c r="BK19" i="8"/>
  <c r="BG19" i="8"/>
  <c r="BC19" i="8"/>
  <c r="AY19" i="8"/>
  <c r="AU19" i="8"/>
  <c r="AQ19" i="8"/>
  <c r="AM19" i="8"/>
  <c r="CK19" i="8"/>
  <c r="CC19" i="8"/>
  <c r="BV19" i="8"/>
  <c r="BQ19" i="8"/>
  <c r="BL19" i="8"/>
  <c r="BF19" i="8"/>
  <c r="BA19" i="8"/>
  <c r="AV19" i="8"/>
  <c r="AP19" i="8"/>
  <c r="AK19" i="8"/>
  <c r="CH19" i="8"/>
  <c r="BZ19" i="8"/>
  <c r="BU19" i="8"/>
  <c r="BP19" i="8"/>
  <c r="BJ19" i="8"/>
  <c r="BE19" i="8"/>
  <c r="AZ19" i="8"/>
  <c r="AT19" i="8"/>
  <c r="AO19" i="8"/>
  <c r="CG19" i="8"/>
  <c r="BY19" i="8"/>
  <c r="BT19" i="8"/>
  <c r="BN19" i="8"/>
  <c r="BI19" i="8"/>
  <c r="BD19" i="8"/>
  <c r="AX19" i="8"/>
  <c r="AS19" i="8"/>
  <c r="AN19" i="8"/>
  <c r="CJ20" i="8"/>
  <c r="CF20" i="8"/>
  <c r="CB20" i="8"/>
  <c r="BX20" i="8"/>
  <c r="BT20" i="8"/>
  <c r="BP20" i="8"/>
  <c r="BL20" i="8"/>
  <c r="BH20" i="8"/>
  <c r="BD20" i="8"/>
  <c r="AZ20" i="8"/>
  <c r="AV20" i="8"/>
  <c r="AR20" i="8"/>
  <c r="AN20" i="8"/>
  <c r="CM20" i="8"/>
  <c r="CI20" i="8"/>
  <c r="CE20" i="8"/>
  <c r="CA20" i="8"/>
  <c r="BW20" i="8"/>
  <c r="BS20" i="8"/>
  <c r="BO20" i="8"/>
  <c r="BK20" i="8"/>
  <c r="BG20" i="8"/>
  <c r="BC20" i="8"/>
  <c r="AY20" i="8"/>
  <c r="AU20" i="8"/>
  <c r="AQ20" i="8"/>
  <c r="AM20" i="8"/>
  <c r="CG20" i="8"/>
  <c r="BY20" i="8"/>
  <c r="BQ20" i="8"/>
  <c r="BI20" i="8"/>
  <c r="BA20" i="8"/>
  <c r="AS20" i="8"/>
  <c r="AK20" i="8"/>
  <c r="CL20" i="8"/>
  <c r="CD20" i="8"/>
  <c r="BV20" i="8"/>
  <c r="BN20" i="8"/>
  <c r="BF20" i="8"/>
  <c r="AX20" i="8"/>
  <c r="AP20" i="8"/>
  <c r="CK20" i="8"/>
  <c r="CC20" i="8"/>
  <c r="BU20" i="8"/>
  <c r="BM20" i="8"/>
  <c r="BE20" i="8"/>
  <c r="AW20" i="8"/>
  <c r="AO20" i="8"/>
  <c r="CK21" i="8"/>
  <c r="CG21" i="8"/>
  <c r="CC21" i="8"/>
  <c r="BY21" i="8"/>
  <c r="BU21" i="8"/>
  <c r="BQ21" i="8"/>
  <c r="BM21" i="8"/>
  <c r="BI21" i="8"/>
  <c r="CJ21" i="8"/>
  <c r="CF21" i="8"/>
  <c r="CB21" i="8"/>
  <c r="BX21" i="8"/>
  <c r="BT21" i="8"/>
  <c r="BP21" i="8"/>
  <c r="BL21" i="8"/>
  <c r="BH21" i="8"/>
  <c r="BD21" i="8"/>
  <c r="AZ21" i="8"/>
  <c r="AV21" i="8"/>
  <c r="AR21" i="8"/>
  <c r="AN21" i="8"/>
  <c r="CM21" i="8"/>
  <c r="CI21" i="8"/>
  <c r="CE21" i="8"/>
  <c r="CA21" i="8"/>
  <c r="BW21" i="8"/>
  <c r="BS21" i="8"/>
  <c r="BO21" i="8"/>
  <c r="BK21" i="8"/>
  <c r="BG21" i="8"/>
  <c r="BC21" i="8"/>
  <c r="AY21" i="8"/>
  <c r="AU21" i="8"/>
  <c r="AQ21" i="8"/>
  <c r="AM21" i="8"/>
  <c r="CH21" i="8"/>
  <c r="BR21" i="8"/>
  <c r="BE21" i="8"/>
  <c r="AW21" i="8"/>
  <c r="AO21" i="8"/>
  <c r="CD21" i="8"/>
  <c r="BN21" i="8"/>
  <c r="BB21" i="8"/>
  <c r="AT21" i="8"/>
  <c r="AL21" i="8"/>
  <c r="BZ21" i="8"/>
  <c r="BJ21" i="8"/>
  <c r="BA21" i="8"/>
  <c r="AS21" i="8"/>
  <c r="AK21" i="8"/>
  <c r="CK22" i="8"/>
  <c r="CG22" i="8"/>
  <c r="CC22" i="8"/>
  <c r="BY22" i="8"/>
  <c r="BU22" i="8"/>
  <c r="BQ22" i="8"/>
  <c r="BM22" i="8"/>
  <c r="BI22" i="8"/>
  <c r="BE22" i="8"/>
  <c r="BA22" i="8"/>
  <c r="AW22" i="8"/>
  <c r="AS22" i="8"/>
  <c r="AO22" i="8"/>
  <c r="AK22" i="8"/>
  <c r="CJ22" i="8"/>
  <c r="CF22" i="8"/>
  <c r="CB22" i="8"/>
  <c r="BX22" i="8"/>
  <c r="BT22" i="8"/>
  <c r="BP22" i="8"/>
  <c r="BL22" i="8"/>
  <c r="BH22" i="8"/>
  <c r="BD22" i="8"/>
  <c r="AZ22" i="8"/>
  <c r="AV22" i="8"/>
  <c r="AR22" i="8"/>
  <c r="AN22" i="8"/>
  <c r="CM22" i="8"/>
  <c r="CI22" i="8"/>
  <c r="CE22" i="8"/>
  <c r="CA22" i="8"/>
  <c r="BW22" i="8"/>
  <c r="BS22" i="8"/>
  <c r="BO22" i="8"/>
  <c r="BK22" i="8"/>
  <c r="BG22" i="8"/>
  <c r="BC22" i="8"/>
  <c r="AY22" i="8"/>
  <c r="AU22" i="8"/>
  <c r="AQ22" i="8"/>
  <c r="AM22" i="8"/>
  <c r="CL22" i="8"/>
  <c r="BV22" i="8"/>
  <c r="BF22" i="8"/>
  <c r="AP22" i="8"/>
  <c r="CH22" i="8"/>
  <c r="BR22" i="8"/>
  <c r="BB22" i="8"/>
  <c r="AL22" i="8"/>
  <c r="CD22" i="8"/>
  <c r="BN22" i="8"/>
  <c r="AX22" i="8"/>
  <c r="CK23" i="8"/>
  <c r="CG23" i="8"/>
  <c r="CC23" i="8"/>
  <c r="BY23" i="8"/>
  <c r="BU23" i="8"/>
  <c r="BQ23" i="8"/>
  <c r="BM23" i="8"/>
  <c r="BI23" i="8"/>
  <c r="BE23" i="8"/>
  <c r="BA23" i="8"/>
  <c r="AW23" i="8"/>
  <c r="AS23" i="8"/>
  <c r="AO23" i="8"/>
  <c r="AK23" i="8"/>
  <c r="CI23" i="8"/>
  <c r="CD23" i="8"/>
  <c r="BX23" i="8"/>
  <c r="BS23" i="8"/>
  <c r="BN23" i="8"/>
  <c r="BH23" i="8"/>
  <c r="BC23" i="8"/>
  <c r="AX23" i="8"/>
  <c r="AR23" i="8"/>
  <c r="AM23" i="8"/>
  <c r="CM23" i="8"/>
  <c r="CH23" i="8"/>
  <c r="CB23" i="8"/>
  <c r="BW23" i="8"/>
  <c r="BR23" i="8"/>
  <c r="BL23" i="8"/>
  <c r="BG23" i="8"/>
  <c r="BB23" i="8"/>
  <c r="AV23" i="8"/>
  <c r="AQ23" i="8"/>
  <c r="AL23" i="8"/>
  <c r="CL23" i="8"/>
  <c r="CF23" i="8"/>
  <c r="CA23" i="8"/>
  <c r="BV23" i="8"/>
  <c r="BP23" i="8"/>
  <c r="BK23" i="8"/>
  <c r="BF23" i="8"/>
  <c r="AZ23" i="8"/>
  <c r="AU23" i="8"/>
  <c r="AP23" i="8"/>
  <c r="BT23" i="8"/>
  <c r="AY23" i="8"/>
  <c r="CJ23" i="8"/>
  <c r="BO23" i="8"/>
  <c r="AT23" i="8"/>
  <c r="CE23" i="8"/>
  <c r="BJ23" i="8"/>
  <c r="AN23" i="8"/>
  <c r="CK24" i="8"/>
  <c r="CG24" i="8"/>
  <c r="CC24" i="8"/>
  <c r="BY24" i="8"/>
  <c r="BU24" i="8"/>
  <c r="BQ24" i="8"/>
  <c r="BM24" i="8"/>
  <c r="BI24" i="8"/>
  <c r="BE24" i="8"/>
  <c r="BA24" i="8"/>
  <c r="AW24" i="8"/>
  <c r="AS24" i="8"/>
  <c r="AO24" i="8"/>
  <c r="AK24" i="8"/>
  <c r="CM24" i="8"/>
  <c r="CH24" i="8"/>
  <c r="CB24" i="8"/>
  <c r="BW24" i="8"/>
  <c r="BR24" i="8"/>
  <c r="BL24" i="8"/>
  <c r="BG24" i="8"/>
  <c r="BB24" i="8"/>
  <c r="AV24" i="8"/>
  <c r="AQ24" i="8"/>
  <c r="AL24" i="8"/>
  <c r="CL24" i="8"/>
  <c r="CF24" i="8"/>
  <c r="CA24" i="8"/>
  <c r="BV24" i="8"/>
  <c r="BP24" i="8"/>
  <c r="BK24" i="8"/>
  <c r="BF24" i="8"/>
  <c r="AZ24" i="8"/>
  <c r="AU24" i="8"/>
  <c r="AP24" i="8"/>
  <c r="CJ24" i="8"/>
  <c r="CE24" i="8"/>
  <c r="BZ24" i="8"/>
  <c r="BT24" i="8"/>
  <c r="BO24" i="8"/>
  <c r="BJ24" i="8"/>
  <c r="BD24" i="8"/>
  <c r="AY24" i="8"/>
  <c r="AT24" i="8"/>
  <c r="AN24" i="8"/>
  <c r="BX24" i="8"/>
  <c r="BC24" i="8"/>
  <c r="BS24" i="8"/>
  <c r="AX24" i="8"/>
  <c r="CI24" i="8"/>
  <c r="BN24" i="8"/>
  <c r="AR24" i="8"/>
  <c r="CM25" i="8"/>
  <c r="CI25" i="8"/>
  <c r="CE25" i="8"/>
  <c r="CA25" i="8"/>
  <c r="BW25" i="8"/>
  <c r="BS25" i="8"/>
  <c r="BO25" i="8"/>
  <c r="BK25" i="8"/>
  <c r="BG25" i="8"/>
  <c r="BC25" i="8"/>
  <c r="AY25" i="8"/>
  <c r="AU25" i="8"/>
  <c r="AQ25" i="8"/>
  <c r="AM25" i="8"/>
  <c r="CL25" i="8"/>
  <c r="CH25" i="8"/>
  <c r="CD25" i="8"/>
  <c r="BZ25" i="8"/>
  <c r="BV25" i="8"/>
  <c r="BR25" i="8"/>
  <c r="BN25" i="8"/>
  <c r="BJ25" i="8"/>
  <c r="BF25" i="8"/>
  <c r="BB25" i="8"/>
  <c r="AX25" i="8"/>
  <c r="AT25" i="8"/>
  <c r="AP25" i="8"/>
  <c r="AL25" i="8"/>
  <c r="CK25" i="8"/>
  <c r="CG25" i="8"/>
  <c r="CC25" i="8"/>
  <c r="BY25" i="8"/>
  <c r="BU25" i="8"/>
  <c r="BQ25" i="8"/>
  <c r="BM25" i="8"/>
  <c r="BI25" i="8"/>
  <c r="BE25" i="8"/>
  <c r="BA25" i="8"/>
  <c r="AW25" i="8"/>
  <c r="AS25" i="8"/>
  <c r="AO25" i="8"/>
  <c r="AK25" i="8"/>
  <c r="CJ25" i="8"/>
  <c r="BT25" i="8"/>
  <c r="BD25" i="8"/>
  <c r="AN25" i="8"/>
  <c r="CF25" i="8"/>
  <c r="BP25" i="8"/>
  <c r="AZ25" i="8"/>
  <c r="CB25" i="8"/>
  <c r="BL25" i="8"/>
  <c r="AV25" i="8"/>
  <c r="AR25" i="8"/>
  <c r="BX25" i="8"/>
  <c r="CK26" i="8"/>
  <c r="CG26" i="8"/>
  <c r="CC26" i="8"/>
  <c r="BY26" i="8"/>
  <c r="BU26" i="8"/>
  <c r="BQ26" i="8"/>
  <c r="BM26" i="8"/>
  <c r="BI26" i="8"/>
  <c r="BE26" i="8"/>
  <c r="BA26" i="8"/>
  <c r="CJ26" i="8"/>
  <c r="CE26" i="8"/>
  <c r="BZ26" i="8"/>
  <c r="BT26" i="8"/>
  <c r="BO26" i="8"/>
  <c r="BJ26" i="8"/>
  <c r="BD26" i="8"/>
  <c r="AY26" i="8"/>
  <c r="AU26" i="8"/>
  <c r="AQ26" i="8"/>
  <c r="AM26" i="8"/>
  <c r="CI26" i="8"/>
  <c r="CD26" i="8"/>
  <c r="BX26" i="8"/>
  <c r="BS26" i="8"/>
  <c r="BN26" i="8"/>
  <c r="BH26" i="8"/>
  <c r="BC26" i="8"/>
  <c r="AX26" i="8"/>
  <c r="AT26" i="8"/>
  <c r="AP26" i="8"/>
  <c r="AL26" i="8"/>
  <c r="CM26" i="8"/>
  <c r="CH26" i="8"/>
  <c r="CB26" i="8"/>
  <c r="BW26" i="8"/>
  <c r="BR26" i="8"/>
  <c r="BL26" i="8"/>
  <c r="BG26" i="8"/>
  <c r="BB26" i="8"/>
  <c r="AW26" i="8"/>
  <c r="AS26" i="8"/>
  <c r="AO26" i="8"/>
  <c r="AK26" i="8"/>
  <c r="CF26" i="8"/>
  <c r="BK26" i="8"/>
  <c r="AR26" i="8"/>
  <c r="CA26" i="8"/>
  <c r="BF26" i="8"/>
  <c r="AN26" i="8"/>
  <c r="BV26" i="8"/>
  <c r="AZ26" i="8"/>
  <c r="AV26" i="8"/>
  <c r="CL26" i="8"/>
  <c r="CK27" i="8"/>
  <c r="CG27" i="8"/>
  <c r="CC27" i="8"/>
  <c r="BY27" i="8"/>
  <c r="BU27" i="8"/>
  <c r="BQ27" i="8"/>
  <c r="BM27" i="8"/>
  <c r="BI27" i="8"/>
  <c r="BE27" i="8"/>
  <c r="BA27" i="8"/>
  <c r="AW27" i="8"/>
  <c r="AS27" i="8"/>
  <c r="AO27" i="8"/>
  <c r="AK27" i="8"/>
  <c r="CI27" i="8"/>
  <c r="CD27" i="8"/>
  <c r="BX27" i="8"/>
  <c r="BS27" i="8"/>
  <c r="BN27" i="8"/>
  <c r="BH27" i="8"/>
  <c r="BC27" i="8"/>
  <c r="AX27" i="8"/>
  <c r="AR27" i="8"/>
  <c r="AM27" i="8"/>
  <c r="CM27" i="8"/>
  <c r="CH27" i="8"/>
  <c r="CB27" i="8"/>
  <c r="BW27" i="8"/>
  <c r="BR27" i="8"/>
  <c r="BL27" i="8"/>
  <c r="BG27" i="8"/>
  <c r="BB27" i="8"/>
  <c r="AV27" i="8"/>
  <c r="AQ27" i="8"/>
  <c r="AL27" i="8"/>
  <c r="CL27" i="8"/>
  <c r="CF27" i="8"/>
  <c r="CA27" i="8"/>
  <c r="BV27" i="8"/>
  <c r="BP27" i="8"/>
  <c r="BK27" i="8"/>
  <c r="BF27" i="8"/>
  <c r="AZ27" i="8"/>
  <c r="AU27" i="8"/>
  <c r="AP27" i="8"/>
  <c r="CJ27" i="8"/>
  <c r="BO27" i="8"/>
  <c r="AT27" i="8"/>
  <c r="CE27" i="8"/>
  <c r="BJ27" i="8"/>
  <c r="AN27" i="8"/>
  <c r="BZ27" i="8"/>
  <c r="BD27" i="8"/>
  <c r="BT27" i="8"/>
  <c r="AY27" i="8"/>
  <c r="CK28" i="8"/>
  <c r="CG28" i="8"/>
  <c r="CC28" i="8"/>
  <c r="BY28" i="8"/>
  <c r="BU28" i="8"/>
  <c r="BQ28" i="8"/>
  <c r="BM28" i="8"/>
  <c r="BI28" i="8"/>
  <c r="BE28" i="8"/>
  <c r="BA28" i="8"/>
  <c r="AW28" i="8"/>
  <c r="AS28" i="8"/>
  <c r="AO28" i="8"/>
  <c r="AK28" i="8"/>
  <c r="CJ28" i="8"/>
  <c r="CF28" i="8"/>
  <c r="CB28" i="8"/>
  <c r="BX28" i="8"/>
  <c r="BT28" i="8"/>
  <c r="BP28" i="8"/>
  <c r="BL28" i="8"/>
  <c r="BH28" i="8"/>
  <c r="BD28" i="8"/>
  <c r="AZ28" i="8"/>
  <c r="AV28" i="8"/>
  <c r="CM28" i="8"/>
  <c r="CI28" i="8"/>
  <c r="CE28" i="8"/>
  <c r="CA28" i="8"/>
  <c r="BW28" i="8"/>
  <c r="BS28" i="8"/>
  <c r="BO28" i="8"/>
  <c r="BK28" i="8"/>
  <c r="BG28" i="8"/>
  <c r="BC28" i="8"/>
  <c r="AY28" i="8"/>
  <c r="AU28" i="8"/>
  <c r="AQ28" i="8"/>
  <c r="CL28" i="8"/>
  <c r="BV28" i="8"/>
  <c r="BF28" i="8"/>
  <c r="AR28" i="8"/>
  <c r="AL28" i="8"/>
  <c r="CH28" i="8"/>
  <c r="BR28" i="8"/>
  <c r="BB28" i="8"/>
  <c r="AP28" i="8"/>
  <c r="CD28" i="8"/>
  <c r="BN28" i="8"/>
  <c r="AX28" i="8"/>
  <c r="AN28" i="8"/>
  <c r="BJ28" i="8"/>
  <c r="AT28" i="8"/>
  <c r="AM28" i="8"/>
  <c r="BZ28" i="8"/>
  <c r="CK29" i="8"/>
  <c r="CG29" i="8"/>
  <c r="CC29" i="8"/>
  <c r="BY29" i="8"/>
  <c r="BU29" i="8"/>
  <c r="BQ29" i="8"/>
  <c r="BM29" i="8"/>
  <c r="BI29" i="8"/>
  <c r="BE29" i="8"/>
  <c r="BA29" i="8"/>
  <c r="AW29" i="8"/>
  <c r="AS29" i="8"/>
  <c r="AO29" i="8"/>
  <c r="AK29" i="8"/>
  <c r="CJ29" i="8"/>
  <c r="CF29" i="8"/>
  <c r="CB29" i="8"/>
  <c r="BX29" i="8"/>
  <c r="BT29" i="8"/>
  <c r="BP29" i="8"/>
  <c r="BL29" i="8"/>
  <c r="BH29" i="8"/>
  <c r="BD29" i="8"/>
  <c r="AZ29" i="8"/>
  <c r="AV29" i="8"/>
  <c r="AR29" i="8"/>
  <c r="AN29" i="8"/>
  <c r="CM29" i="8"/>
  <c r="CI29" i="8"/>
  <c r="CE29" i="8"/>
  <c r="CA29" i="8"/>
  <c r="BW29" i="8"/>
  <c r="BS29" i="8"/>
  <c r="BO29" i="8"/>
  <c r="BK29" i="8"/>
  <c r="BG29" i="8"/>
  <c r="BC29" i="8"/>
  <c r="AY29" i="8"/>
  <c r="AU29" i="8"/>
  <c r="AQ29" i="8"/>
  <c r="AM29" i="8"/>
  <c r="BZ29" i="8"/>
  <c r="BJ29" i="8"/>
  <c r="AT29" i="8"/>
  <c r="CL29" i="8"/>
  <c r="BV29" i="8"/>
  <c r="BF29" i="8"/>
  <c r="AP29" i="8"/>
  <c r="CH29" i="8"/>
  <c r="BR29" i="8"/>
  <c r="BB29" i="8"/>
  <c r="AL29" i="8"/>
  <c r="BN29" i="8"/>
  <c r="AX29" i="8"/>
  <c r="CD29" i="8"/>
  <c r="CL30" i="8"/>
  <c r="CH30" i="8"/>
  <c r="CD30" i="8"/>
  <c r="BZ30" i="8"/>
  <c r="BV30" i="8"/>
  <c r="BR30" i="8"/>
  <c r="BN30" i="8"/>
  <c r="BJ30" i="8"/>
  <c r="BF30" i="8"/>
  <c r="BB30" i="8"/>
  <c r="AX30" i="8"/>
  <c r="AT30" i="8"/>
  <c r="AP30" i="8"/>
  <c r="AK30" i="8"/>
  <c r="CK30" i="8"/>
  <c r="CG30" i="8"/>
  <c r="CC30" i="8"/>
  <c r="BY30" i="8"/>
  <c r="BU30" i="8"/>
  <c r="BQ30" i="8"/>
  <c r="BM30" i="8"/>
  <c r="BI30" i="8"/>
  <c r="BE30" i="8"/>
  <c r="BA30" i="8"/>
  <c r="AW30" i="8"/>
  <c r="AS30" i="8"/>
  <c r="AO30" i="8"/>
  <c r="CJ30" i="8"/>
  <c r="CF30" i="8"/>
  <c r="CB30" i="8"/>
  <c r="BX30" i="8"/>
  <c r="BT30" i="8"/>
  <c r="BP30" i="8"/>
  <c r="BL30" i="8"/>
  <c r="BH30" i="8"/>
  <c r="BD30" i="8"/>
  <c r="AZ30" i="8"/>
  <c r="AV30" i="8"/>
  <c r="AR30" i="8"/>
  <c r="AM30" i="8"/>
  <c r="CE30" i="8"/>
  <c r="BO30" i="8"/>
  <c r="AY30" i="8"/>
  <c r="CA30" i="8"/>
  <c r="BK30" i="8"/>
  <c r="AU30" i="8"/>
  <c r="CM30" i="8"/>
  <c r="BW30" i="8"/>
  <c r="BG30" i="8"/>
  <c r="AQ30" i="8"/>
  <c r="BS30" i="8"/>
  <c r="BC30" i="8"/>
  <c r="AL30" i="8"/>
  <c r="CI30" i="8"/>
  <c r="CL31" i="8"/>
  <c r="CH31" i="8"/>
  <c r="CD31" i="8"/>
  <c r="BZ31" i="8"/>
  <c r="BV31" i="8"/>
  <c r="BR31" i="8"/>
  <c r="BN31" i="8"/>
  <c r="BJ31" i="8"/>
  <c r="BF31" i="8"/>
  <c r="BB31" i="8"/>
  <c r="AX31" i="8"/>
  <c r="AT31" i="8"/>
  <c r="AP31" i="8"/>
  <c r="AL31" i="8"/>
  <c r="CK31" i="8"/>
  <c r="CG31" i="8"/>
  <c r="CC31" i="8"/>
  <c r="BY31" i="8"/>
  <c r="BU31" i="8"/>
  <c r="BQ31" i="8"/>
  <c r="BM31" i="8"/>
  <c r="BI31" i="8"/>
  <c r="BE31" i="8"/>
  <c r="BA31" i="8"/>
  <c r="AW31" i="8"/>
  <c r="AS31" i="8"/>
  <c r="AO31" i="8"/>
  <c r="AK31" i="8"/>
  <c r="CJ31" i="8"/>
  <c r="CF31" i="8"/>
  <c r="CB31" i="8"/>
  <c r="BX31" i="8"/>
  <c r="BT31" i="8"/>
  <c r="BP31" i="8"/>
  <c r="BL31" i="8"/>
  <c r="BH31" i="8"/>
  <c r="BD31" i="8"/>
  <c r="AZ31" i="8"/>
  <c r="AV31" i="8"/>
  <c r="AR31" i="8"/>
  <c r="AN31" i="8"/>
  <c r="CI31" i="8"/>
  <c r="BS31" i="8"/>
  <c r="BC31" i="8"/>
  <c r="AM31" i="8"/>
  <c r="CE31" i="8"/>
  <c r="BO31" i="8"/>
  <c r="AY31" i="8"/>
  <c r="CA31" i="8"/>
  <c r="BK31" i="8"/>
  <c r="AU31" i="8"/>
  <c r="BW31" i="8"/>
  <c r="BG31" i="8"/>
  <c r="AQ31" i="8"/>
  <c r="AM8" i="8"/>
  <c r="AQ8" i="8"/>
  <c r="AU8" i="8"/>
  <c r="AY8" i="8"/>
  <c r="BC8" i="8"/>
  <c r="BG8" i="8"/>
  <c r="BK8" i="8"/>
  <c r="BO8" i="8"/>
  <c r="BS8" i="8"/>
  <c r="BW8" i="8"/>
  <c r="CA8" i="8"/>
  <c r="CE8" i="8"/>
  <c r="CI8" i="8"/>
  <c r="AM9" i="8"/>
  <c r="AQ9" i="8"/>
  <c r="AU9" i="8"/>
  <c r="AY9" i="8"/>
  <c r="BC9" i="8"/>
  <c r="BG9" i="8"/>
  <c r="BK9" i="8"/>
  <c r="BO9" i="8"/>
  <c r="BS9" i="8"/>
  <c r="BX9" i="8"/>
  <c r="CC9" i="8"/>
  <c r="CH9" i="8"/>
  <c r="AK10" i="8"/>
  <c r="AP10" i="8"/>
  <c r="AV10" i="8"/>
  <c r="BA10" i="8"/>
  <c r="BF10" i="8"/>
  <c r="BL10" i="8"/>
  <c r="BQ10" i="8"/>
  <c r="BV10" i="8"/>
  <c r="CB10" i="8"/>
  <c r="CG10" i="8"/>
  <c r="CL10" i="8"/>
  <c r="AO11" i="8"/>
  <c r="AT11" i="8"/>
  <c r="AZ11" i="8"/>
  <c r="BE11" i="8"/>
  <c r="BJ11" i="8"/>
  <c r="BP11" i="8"/>
  <c r="BU11" i="8"/>
  <c r="BZ11" i="8"/>
  <c r="CF11" i="8"/>
  <c r="CK11" i="8"/>
  <c r="AN12" i="8"/>
  <c r="AS12" i="8"/>
  <c r="AX12" i="8"/>
  <c r="BD12" i="8"/>
  <c r="BI12" i="8"/>
  <c r="BN12" i="8"/>
  <c r="BT12" i="8"/>
  <c r="BY12" i="8"/>
  <c r="CD12" i="8"/>
  <c r="CJ12" i="8"/>
  <c r="AL13" i="8"/>
  <c r="AR13" i="8"/>
  <c r="AX13" i="8"/>
  <c r="BF13" i="8"/>
  <c r="BN13" i="8"/>
  <c r="BV13" i="8"/>
  <c r="CD13" i="8"/>
  <c r="CL13" i="8"/>
  <c r="AL14" i="8"/>
  <c r="AT14" i="8"/>
  <c r="BB14" i="8"/>
  <c r="BJ14" i="8"/>
  <c r="BR14" i="8"/>
  <c r="BZ14" i="8"/>
  <c r="CH14" i="8"/>
  <c r="AS15" i="8"/>
  <c r="BI15" i="8"/>
  <c r="BY15" i="8"/>
  <c r="AW16" i="8"/>
  <c r="BM16" i="8"/>
  <c r="CC16" i="8"/>
  <c r="AK17" i="8"/>
  <c r="BA17" i="8"/>
  <c r="BU17" i="8"/>
  <c r="BD18" i="8"/>
  <c r="BY18" i="8"/>
  <c r="AL19" i="8"/>
  <c r="BH19" i="8"/>
  <c r="CD19" i="8"/>
  <c r="BB20" i="8"/>
  <c r="CH20" i="8"/>
  <c r="BF21" i="8"/>
  <c r="BJ22" i="8"/>
  <c r="BZ23" i="8"/>
  <c r="BH25" i="8"/>
  <c r="CD9" i="8"/>
  <c r="CJ9" i="8"/>
  <c r="AL10" i="8"/>
  <c r="AR10" i="8"/>
  <c r="AW10" i="8"/>
  <c r="BB10" i="8"/>
  <c r="BH10" i="8"/>
  <c r="BM10" i="8"/>
  <c r="BR10" i="8"/>
  <c r="BX10" i="8"/>
  <c r="CC10" i="8"/>
  <c r="CH10" i="8"/>
  <c r="AK11" i="8"/>
  <c r="AP11" i="8"/>
  <c r="AV11" i="8"/>
  <c r="BA11" i="8"/>
  <c r="BF11" i="8"/>
  <c r="BL11" i="8"/>
  <c r="BQ11" i="8"/>
  <c r="BV11" i="8"/>
  <c r="CB11" i="8"/>
  <c r="CG11" i="8"/>
  <c r="CL11" i="8"/>
  <c r="AO12" i="8"/>
  <c r="AT12" i="8"/>
  <c r="AZ12" i="8"/>
  <c r="BE12" i="8"/>
  <c r="BJ12" i="8"/>
  <c r="BP12" i="8"/>
  <c r="BU12" i="8"/>
  <c r="BZ12" i="8"/>
  <c r="CF12" i="8"/>
  <c r="CK12" i="8"/>
  <c r="AN13" i="8"/>
  <c r="AS13" i="8"/>
  <c r="BA13" i="8"/>
  <c r="BI13" i="8"/>
  <c r="BQ13" i="8"/>
  <c r="BY13" i="8"/>
  <c r="CG13" i="8"/>
  <c r="AO14" i="8"/>
  <c r="AW14" i="8"/>
  <c r="BE14" i="8"/>
  <c r="BM14" i="8"/>
  <c r="BU14" i="8"/>
  <c r="CC14" i="8"/>
  <c r="CK14" i="8"/>
  <c r="AK15" i="8"/>
  <c r="AW15" i="8"/>
  <c r="BM15" i="8"/>
  <c r="CC15" i="8"/>
  <c r="AK16" i="8"/>
  <c r="BA16" i="8"/>
  <c r="BQ16" i="8"/>
  <c r="CG16" i="8"/>
  <c r="AO17" i="8"/>
  <c r="BE17" i="8"/>
  <c r="BZ17" i="8"/>
  <c r="AN18" i="8"/>
  <c r="BI18" i="8"/>
  <c r="CD18" i="8"/>
  <c r="AR19" i="8"/>
  <c r="BM19" i="8"/>
  <c r="CL19" i="8"/>
  <c r="BJ20" i="8"/>
  <c r="BV21" i="8"/>
  <c r="BZ22" i="8"/>
  <c r="AM24" i="8"/>
  <c r="BP26" i="8"/>
  <c r="CK9" i="8"/>
  <c r="AN10" i="8"/>
  <c r="AS10" i="8"/>
  <c r="AX10" i="8"/>
  <c r="BD10" i="8"/>
  <c r="BI10" i="8"/>
  <c r="BN10" i="8"/>
  <c r="BT10" i="8"/>
  <c r="BY10" i="8"/>
  <c r="CD10" i="8"/>
  <c r="CJ10" i="8"/>
  <c r="AL11" i="8"/>
  <c r="AR11" i="8"/>
  <c r="AW11" i="8"/>
  <c r="BB11" i="8"/>
  <c r="BH11" i="8"/>
  <c r="BM11" i="8"/>
  <c r="BR11" i="8"/>
  <c r="BX11" i="8"/>
  <c r="CC11" i="8"/>
  <c r="CH11" i="8"/>
  <c r="AK12" i="8"/>
  <c r="AP12" i="8"/>
  <c r="AV12" i="8"/>
  <c r="BA12" i="8"/>
  <c r="BF12" i="8"/>
  <c r="BL12" i="8"/>
  <c r="BQ12" i="8"/>
  <c r="BV12" i="8"/>
  <c r="CB12" i="8"/>
  <c r="CG12" i="8"/>
  <c r="CL12" i="8"/>
  <c r="AO13" i="8"/>
  <c r="AT13" i="8"/>
  <c r="BB13" i="8"/>
  <c r="BJ13" i="8"/>
  <c r="BR13" i="8"/>
  <c r="BZ13" i="8"/>
  <c r="CH13" i="8"/>
  <c r="AP14" i="8"/>
  <c r="AX14" i="8"/>
  <c r="BF14" i="8"/>
  <c r="BN14" i="8"/>
  <c r="BV14" i="8"/>
  <c r="CD14" i="8"/>
  <c r="CL14" i="8"/>
  <c r="AL15" i="8"/>
  <c r="BA15" i="8"/>
  <c r="BQ15" i="8"/>
  <c r="CG15" i="8"/>
  <c r="AO16" i="8"/>
  <c r="BE16" i="8"/>
  <c r="BU16" i="8"/>
  <c r="CK16" i="8"/>
  <c r="AS17" i="8"/>
  <c r="BJ17" i="8"/>
  <c r="CF17" i="8"/>
  <c r="AS18" i="8"/>
  <c r="BN18" i="8"/>
  <c r="CJ18" i="8"/>
  <c r="AW19" i="8"/>
  <c r="BR19" i="8"/>
  <c r="AL20" i="8"/>
  <c r="BR20" i="8"/>
  <c r="AP21" i="8"/>
  <c r="CL21" i="8"/>
  <c r="BH24" i="8"/>
  <c r="AO8" i="1"/>
  <c r="AO9" i="1"/>
  <c r="AO10" i="1"/>
  <c r="AO11" i="1"/>
  <c r="AO12" i="1"/>
  <c r="AO13" i="1"/>
  <c r="AO14" i="1"/>
  <c r="AO15" i="1"/>
  <c r="AO16" i="1"/>
  <c r="AO17" i="1"/>
  <c r="AO18" i="1"/>
  <c r="AO19" i="1"/>
  <c r="AO20" i="1"/>
  <c r="AO21" i="1"/>
  <c r="AO22" i="1"/>
  <c r="AO23" i="1"/>
  <c r="AO24" i="1"/>
  <c r="AO25" i="1"/>
  <c r="AO26" i="1"/>
  <c r="AO27" i="1"/>
  <c r="AO28" i="1"/>
  <c r="AO29" i="1"/>
  <c r="AO30" i="1"/>
  <c r="AO31" i="1"/>
  <c r="AO32" i="1"/>
  <c r="AO33" i="1"/>
  <c r="AO34" i="1"/>
  <c r="AO35" i="1"/>
  <c r="AO36" i="1"/>
  <c r="AO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7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W37" i="1"/>
  <c r="X37" i="1"/>
  <c r="Y37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AL37" i="1"/>
  <c r="AM37" i="1"/>
  <c r="AN37" i="1"/>
  <c r="D37" i="1"/>
  <c r="N39" i="2"/>
  <c r="O39" i="2"/>
  <c r="X109" i="5" s="1"/>
  <c r="Z109" i="5" s="1"/>
  <c r="AA109" i="5" s="1"/>
  <c r="N40" i="2"/>
  <c r="O40" i="2"/>
  <c r="O44" i="2"/>
  <c r="L175" i="5"/>
  <c r="AO37" i="1" l="1"/>
  <c r="V37" i="1"/>
  <c r="AP74" i="1"/>
  <c r="O59" i="1"/>
  <c r="AM54" i="1"/>
  <c r="AT46" i="1"/>
  <c r="AF41" i="1"/>
  <c r="AT44" i="1"/>
  <c r="AT45" i="1"/>
  <c r="AT47" i="1"/>
  <c r="AT48" i="1"/>
  <c r="AR44" i="1"/>
  <c r="AR45" i="1"/>
  <c r="AR46" i="1"/>
  <c r="AR47" i="1"/>
  <c r="AR48" i="1"/>
  <c r="AJ45" i="1"/>
  <c r="P93" i="2"/>
  <c r="Q93" i="2"/>
  <c r="R93" i="2"/>
  <c r="S93" i="2" l="1"/>
  <c r="U102" i="2"/>
  <c r="N45" i="2" l="1"/>
  <c r="X42" i="1"/>
  <c r="X43" i="1"/>
  <c r="X44" i="1"/>
  <c r="X45" i="1"/>
  <c r="X46" i="1"/>
  <c r="X47" i="1"/>
  <c r="X48" i="1"/>
  <c r="X49" i="1"/>
  <c r="X50" i="1"/>
  <c r="X41" i="1"/>
  <c r="O60" i="2" l="1"/>
  <c r="N60" i="2"/>
  <c r="L7" i="5"/>
  <c r="L10" i="5"/>
  <c r="L13" i="5"/>
  <c r="L16" i="5"/>
  <c r="L19" i="5"/>
  <c r="L22" i="5"/>
  <c r="L25" i="5"/>
  <c r="L31" i="5"/>
  <c r="L34" i="5"/>
  <c r="L37" i="5"/>
  <c r="L40" i="5"/>
  <c r="L43" i="5"/>
  <c r="L46" i="5"/>
  <c r="L49" i="5"/>
  <c r="L52" i="5"/>
  <c r="L55" i="5"/>
  <c r="L58" i="5"/>
  <c r="L61" i="5"/>
  <c r="L64" i="5"/>
  <c r="L67" i="5"/>
  <c r="L70" i="5"/>
  <c r="L73" i="5"/>
  <c r="L76" i="5"/>
  <c r="L79" i="5"/>
  <c r="L82" i="5"/>
  <c r="L85" i="5"/>
  <c r="L88" i="5"/>
  <c r="L91" i="5"/>
  <c r="L94" i="5"/>
  <c r="L97" i="5"/>
  <c r="L100" i="5"/>
  <c r="L103" i="5"/>
  <c r="L106" i="5"/>
  <c r="L112" i="5"/>
  <c r="X112" i="5" s="1"/>
  <c r="L115" i="5"/>
  <c r="L118" i="5"/>
  <c r="L124" i="5"/>
  <c r="L127" i="5"/>
  <c r="L130" i="5"/>
  <c r="L133" i="5"/>
  <c r="L136" i="5"/>
  <c r="L139" i="5"/>
  <c r="L142" i="5"/>
  <c r="L145" i="5"/>
  <c r="L148" i="5"/>
  <c r="L151" i="5"/>
  <c r="L154" i="5"/>
  <c r="L157" i="5"/>
  <c r="L160" i="5"/>
  <c r="L163" i="5"/>
  <c r="L166" i="5"/>
  <c r="L169" i="5"/>
  <c r="L172" i="5"/>
  <c r="L4" i="5"/>
  <c r="X39" i="1"/>
  <c r="P39" i="1"/>
  <c r="P42" i="1"/>
  <c r="P43" i="1"/>
  <c r="P44" i="1"/>
  <c r="P45" i="1"/>
  <c r="P46" i="1"/>
  <c r="P47" i="1"/>
  <c r="P48" i="1"/>
  <c r="P49" i="1"/>
  <c r="P50" i="1"/>
  <c r="P41" i="1"/>
  <c r="AM78" i="1" l="1"/>
  <c r="AM90" i="1"/>
  <c r="O79" i="1"/>
  <c r="O75" i="1"/>
  <c r="AE39" i="8" l="1"/>
  <c r="AC39" i="8"/>
  <c r="AB39" i="8"/>
  <c r="AA39" i="8"/>
  <c r="Z39" i="8"/>
  <c r="Y39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E39" i="8"/>
  <c r="D39" i="8"/>
  <c r="CM39" i="8" l="1"/>
  <c r="CI39" i="8"/>
  <c r="CE39" i="8"/>
  <c r="CA39" i="8"/>
  <c r="BW39" i="8"/>
  <c r="BS39" i="8"/>
  <c r="BO39" i="8"/>
  <c r="BK39" i="8"/>
  <c r="BG39" i="8"/>
  <c r="BC39" i="8"/>
  <c r="AY39" i="8"/>
  <c r="AU39" i="8"/>
  <c r="AQ39" i="8"/>
  <c r="AM39" i="8"/>
  <c r="AI39" i="8"/>
  <c r="CL39" i="8"/>
  <c r="CH39" i="8"/>
  <c r="BZ39" i="8"/>
  <c r="BN39" i="8"/>
  <c r="BF39" i="8"/>
  <c r="AX39" i="8"/>
  <c r="AP39" i="8"/>
  <c r="AH39" i="8"/>
  <c r="BX39" i="8"/>
  <c r="BT39" i="8"/>
  <c r="AZ39" i="8"/>
  <c r="AR39" i="8"/>
  <c r="CD39" i="8"/>
  <c r="BV39" i="8"/>
  <c r="BR39" i="8"/>
  <c r="BJ39" i="8"/>
  <c r="BB39" i="8"/>
  <c r="AT39" i="8"/>
  <c r="AL39" i="8"/>
  <c r="CJ39" i="8"/>
  <c r="BL39" i="8"/>
  <c r="BH39" i="8"/>
  <c r="AV39" i="8"/>
  <c r="AJ39" i="8"/>
  <c r="AF39" i="8"/>
  <c r="CK39" i="8"/>
  <c r="CG39" i="8"/>
  <c r="CC39" i="8"/>
  <c r="BY39" i="8"/>
  <c r="BU39" i="8"/>
  <c r="BQ39" i="8"/>
  <c r="BM39" i="8"/>
  <c r="BI39" i="8"/>
  <c r="BE39" i="8"/>
  <c r="BA39" i="8"/>
  <c r="AW39" i="8"/>
  <c r="AS39" i="8"/>
  <c r="AO39" i="8"/>
  <c r="AK39" i="8"/>
  <c r="AG39" i="8"/>
  <c r="CB39" i="8"/>
  <c r="BP39" i="8"/>
  <c r="BD39" i="8"/>
  <c r="AN39" i="8"/>
  <c r="CF39" i="8"/>
  <c r="AM86" i="1"/>
  <c r="O88" i="1"/>
  <c r="O84" i="1"/>
  <c r="AM82" i="1"/>
  <c r="O83" i="1"/>
  <c r="AM74" i="1"/>
  <c r="O71" i="1"/>
  <c r="AM70" i="1"/>
  <c r="O72" i="1"/>
  <c r="AM66" i="1"/>
  <c r="O68" i="1"/>
  <c r="R84" i="8" l="1"/>
  <c r="S84" i="8"/>
  <c r="AC84" i="8"/>
  <c r="AE60" i="8"/>
  <c r="AE84" i="8" s="1"/>
  <c r="CJ60" i="8" l="1"/>
  <c r="CF60" i="8"/>
  <c r="CB60" i="8"/>
  <c r="BX60" i="8"/>
  <c r="BT60" i="8"/>
  <c r="BP60" i="8"/>
  <c r="BL60" i="8"/>
  <c r="BH60" i="8"/>
  <c r="BD60" i="8"/>
  <c r="AZ60" i="8"/>
  <c r="AV60" i="8"/>
  <c r="AR60" i="8"/>
  <c r="AN60" i="8"/>
  <c r="AJ60" i="8"/>
  <c r="CM60" i="8"/>
  <c r="CI60" i="8"/>
  <c r="CE60" i="8"/>
  <c r="CA60" i="8"/>
  <c r="BW60" i="8"/>
  <c r="BS60" i="8"/>
  <c r="BO60" i="8"/>
  <c r="BK60" i="8"/>
  <c r="BG60" i="8"/>
  <c r="BC60" i="8"/>
  <c r="AY60" i="8"/>
  <c r="AU60" i="8"/>
  <c r="AQ60" i="8"/>
  <c r="AM60" i="8"/>
  <c r="AI60" i="8"/>
  <c r="CL60" i="8"/>
  <c r="CH60" i="8"/>
  <c r="CD60" i="8"/>
  <c r="BZ60" i="8"/>
  <c r="BV60" i="8"/>
  <c r="BR60" i="8"/>
  <c r="BN60" i="8"/>
  <c r="BJ60" i="8"/>
  <c r="BF60" i="8"/>
  <c r="BB60" i="8"/>
  <c r="AX60" i="8"/>
  <c r="AT60" i="8"/>
  <c r="AP60" i="8"/>
  <c r="AL60" i="8"/>
  <c r="AH60" i="8"/>
  <c r="CK60" i="8"/>
  <c r="CG60" i="8"/>
  <c r="CC60" i="8"/>
  <c r="BY60" i="8"/>
  <c r="BU60" i="8"/>
  <c r="BQ60" i="8"/>
  <c r="BM60" i="8"/>
  <c r="BI60" i="8"/>
  <c r="BE60" i="8"/>
  <c r="BA60" i="8"/>
  <c r="AW60" i="8"/>
  <c r="AS60" i="8"/>
  <c r="AO60" i="8"/>
  <c r="AK60" i="8"/>
  <c r="AG60" i="8"/>
  <c r="O30" i="2"/>
  <c r="O4" i="2"/>
  <c r="O6" i="2"/>
  <c r="AP48" i="1"/>
  <c r="AP47" i="1"/>
  <c r="AP46" i="1"/>
  <c r="AP45" i="1"/>
  <c r="AP44" i="1"/>
  <c r="AT51" i="1"/>
  <c r="AJ44" i="1" l="1"/>
  <c r="AJ46" i="1"/>
  <c r="AJ47" i="1"/>
  <c r="AJ48" i="1"/>
  <c r="AJ49" i="1"/>
  <c r="AJ50" i="1"/>
  <c r="AJ41" i="1"/>
  <c r="O56" i="1" s="1"/>
  <c r="AJ42" i="1"/>
  <c r="AJ43" i="1"/>
  <c r="AF43" i="1"/>
  <c r="AF44" i="1"/>
  <c r="AF45" i="1"/>
  <c r="O60" i="1" s="1"/>
  <c r="AF46" i="1"/>
  <c r="AF47" i="1"/>
  <c r="AF48" i="1"/>
  <c r="AF49" i="1"/>
  <c r="AF50" i="1"/>
  <c r="AN45" i="1" l="1"/>
  <c r="N92" i="8" l="1"/>
  <c r="N83" i="8"/>
  <c r="O24" i="2" l="1"/>
  <c r="O8" i="2" l="1"/>
  <c r="O10" i="2"/>
  <c r="O12" i="2"/>
  <c r="O13" i="2"/>
  <c r="O14" i="2"/>
  <c r="O15" i="2"/>
  <c r="O18" i="2"/>
  <c r="O19" i="2"/>
  <c r="O20" i="2"/>
  <c r="O21" i="2"/>
  <c r="O25" i="2"/>
  <c r="O26" i="2"/>
  <c r="O27" i="2"/>
  <c r="O28" i="2"/>
  <c r="O29" i="2"/>
  <c r="O31" i="2"/>
  <c r="O32" i="2"/>
  <c r="O33" i="2"/>
  <c r="O34" i="2"/>
  <c r="O36" i="2"/>
  <c r="O38" i="2"/>
  <c r="X106" i="5" s="1"/>
  <c r="O41" i="2"/>
  <c r="O42" i="2"/>
  <c r="O43" i="2"/>
  <c r="O47" i="2"/>
  <c r="O48" i="2"/>
  <c r="O49" i="2"/>
  <c r="O50" i="2"/>
  <c r="O51" i="2"/>
  <c r="O52" i="2"/>
  <c r="O53" i="2"/>
  <c r="O54" i="2"/>
  <c r="O55" i="2"/>
  <c r="O58" i="2"/>
  <c r="O59" i="2"/>
  <c r="O61" i="2"/>
  <c r="O5" i="2"/>
  <c r="O7" i="2"/>
  <c r="J177" i="5" l="1"/>
  <c r="I177" i="5"/>
  <c r="H177" i="5"/>
  <c r="G177" i="5"/>
  <c r="F177" i="5"/>
  <c r="E177" i="5"/>
  <c r="D177" i="5"/>
  <c r="C177" i="5"/>
  <c r="B177" i="5"/>
  <c r="A177" i="5"/>
  <c r="J176" i="5"/>
  <c r="I176" i="5"/>
  <c r="H176" i="5"/>
  <c r="G176" i="5"/>
  <c r="F176" i="5"/>
  <c r="E176" i="5"/>
  <c r="D176" i="5"/>
  <c r="C176" i="5"/>
  <c r="B176" i="5"/>
  <c r="A176" i="5"/>
  <c r="J175" i="5"/>
  <c r="I175" i="5"/>
  <c r="H175" i="5"/>
  <c r="G175" i="5"/>
  <c r="F175" i="5"/>
  <c r="E175" i="5"/>
  <c r="D175" i="5"/>
  <c r="C175" i="5"/>
  <c r="B175" i="5"/>
  <c r="A175" i="5"/>
  <c r="J174" i="5"/>
  <c r="I174" i="5"/>
  <c r="H174" i="5"/>
  <c r="G174" i="5"/>
  <c r="F174" i="5"/>
  <c r="E174" i="5"/>
  <c r="D174" i="5"/>
  <c r="C174" i="5"/>
  <c r="B174" i="5"/>
  <c r="A174" i="5"/>
  <c r="J173" i="5"/>
  <c r="I173" i="5"/>
  <c r="H173" i="5"/>
  <c r="G173" i="5"/>
  <c r="F173" i="5"/>
  <c r="E173" i="5"/>
  <c r="D173" i="5"/>
  <c r="C173" i="5"/>
  <c r="B173" i="5"/>
  <c r="A173" i="5"/>
  <c r="J172" i="5"/>
  <c r="I172" i="5"/>
  <c r="H172" i="5"/>
  <c r="G172" i="5"/>
  <c r="F172" i="5"/>
  <c r="E172" i="5"/>
  <c r="D172" i="5"/>
  <c r="C172" i="5"/>
  <c r="B172" i="5"/>
  <c r="A172" i="5"/>
  <c r="J171" i="5"/>
  <c r="I171" i="5"/>
  <c r="H171" i="5"/>
  <c r="G171" i="5"/>
  <c r="F171" i="5"/>
  <c r="E171" i="5"/>
  <c r="D171" i="5"/>
  <c r="C171" i="5"/>
  <c r="B171" i="5"/>
  <c r="A171" i="5"/>
  <c r="J170" i="5"/>
  <c r="I170" i="5"/>
  <c r="H170" i="5"/>
  <c r="G170" i="5"/>
  <c r="F170" i="5"/>
  <c r="E170" i="5"/>
  <c r="D170" i="5"/>
  <c r="C170" i="5"/>
  <c r="B170" i="5"/>
  <c r="A170" i="5"/>
  <c r="J169" i="5"/>
  <c r="I169" i="5"/>
  <c r="H169" i="5"/>
  <c r="G169" i="5"/>
  <c r="F169" i="5"/>
  <c r="E169" i="5"/>
  <c r="D169" i="5"/>
  <c r="C169" i="5"/>
  <c r="B169" i="5"/>
  <c r="A169" i="5"/>
  <c r="J168" i="5"/>
  <c r="I168" i="5"/>
  <c r="H168" i="5"/>
  <c r="G168" i="5"/>
  <c r="F168" i="5"/>
  <c r="E168" i="5"/>
  <c r="D168" i="5"/>
  <c r="C168" i="5"/>
  <c r="B168" i="5"/>
  <c r="A168" i="5"/>
  <c r="J167" i="5"/>
  <c r="I167" i="5"/>
  <c r="H167" i="5"/>
  <c r="G167" i="5"/>
  <c r="F167" i="5"/>
  <c r="E167" i="5"/>
  <c r="D167" i="5"/>
  <c r="C167" i="5"/>
  <c r="B167" i="5"/>
  <c r="A167" i="5"/>
  <c r="J166" i="5"/>
  <c r="I166" i="5"/>
  <c r="H166" i="5"/>
  <c r="G166" i="5"/>
  <c r="F166" i="5"/>
  <c r="E166" i="5"/>
  <c r="D166" i="5"/>
  <c r="C166" i="5"/>
  <c r="B166" i="5"/>
  <c r="A166" i="5"/>
  <c r="J165" i="5"/>
  <c r="I165" i="5"/>
  <c r="H165" i="5"/>
  <c r="G165" i="5"/>
  <c r="F165" i="5"/>
  <c r="E165" i="5"/>
  <c r="D165" i="5"/>
  <c r="C165" i="5"/>
  <c r="B165" i="5"/>
  <c r="A165" i="5"/>
  <c r="J164" i="5"/>
  <c r="I164" i="5"/>
  <c r="H164" i="5"/>
  <c r="G164" i="5"/>
  <c r="F164" i="5"/>
  <c r="E164" i="5"/>
  <c r="D164" i="5"/>
  <c r="C164" i="5"/>
  <c r="B164" i="5"/>
  <c r="A164" i="5"/>
  <c r="J163" i="5"/>
  <c r="I163" i="5"/>
  <c r="H163" i="5"/>
  <c r="G163" i="5"/>
  <c r="F163" i="5"/>
  <c r="E163" i="5"/>
  <c r="D163" i="5"/>
  <c r="C163" i="5"/>
  <c r="B163" i="5"/>
  <c r="A163" i="5"/>
  <c r="J162" i="5"/>
  <c r="I162" i="5"/>
  <c r="H162" i="5"/>
  <c r="G162" i="5"/>
  <c r="F162" i="5"/>
  <c r="E162" i="5"/>
  <c r="D162" i="5"/>
  <c r="C162" i="5"/>
  <c r="B162" i="5"/>
  <c r="A162" i="5"/>
  <c r="J161" i="5"/>
  <c r="I161" i="5"/>
  <c r="H161" i="5"/>
  <c r="G161" i="5"/>
  <c r="F161" i="5"/>
  <c r="E161" i="5"/>
  <c r="D161" i="5"/>
  <c r="C161" i="5"/>
  <c r="B161" i="5"/>
  <c r="A161" i="5"/>
  <c r="J160" i="5"/>
  <c r="I160" i="5"/>
  <c r="H160" i="5"/>
  <c r="G160" i="5"/>
  <c r="F160" i="5"/>
  <c r="E160" i="5"/>
  <c r="D160" i="5"/>
  <c r="C160" i="5"/>
  <c r="B160" i="5"/>
  <c r="A160" i="5"/>
  <c r="J159" i="5"/>
  <c r="I159" i="5"/>
  <c r="H159" i="5"/>
  <c r="G159" i="5"/>
  <c r="F159" i="5"/>
  <c r="E159" i="5"/>
  <c r="D159" i="5"/>
  <c r="C159" i="5"/>
  <c r="B159" i="5"/>
  <c r="A159" i="5"/>
  <c r="J158" i="5"/>
  <c r="I158" i="5"/>
  <c r="H158" i="5"/>
  <c r="G158" i="5"/>
  <c r="F158" i="5"/>
  <c r="E158" i="5"/>
  <c r="D158" i="5"/>
  <c r="C158" i="5"/>
  <c r="B158" i="5"/>
  <c r="A158" i="5"/>
  <c r="J157" i="5"/>
  <c r="I157" i="5"/>
  <c r="H157" i="5"/>
  <c r="G157" i="5"/>
  <c r="F157" i="5"/>
  <c r="E157" i="5"/>
  <c r="D157" i="5"/>
  <c r="C157" i="5"/>
  <c r="B157" i="5"/>
  <c r="A157" i="5"/>
  <c r="J156" i="5"/>
  <c r="I156" i="5"/>
  <c r="H156" i="5"/>
  <c r="G156" i="5"/>
  <c r="F156" i="5"/>
  <c r="E156" i="5"/>
  <c r="D156" i="5"/>
  <c r="C156" i="5"/>
  <c r="B156" i="5"/>
  <c r="A156" i="5"/>
  <c r="J155" i="5"/>
  <c r="I155" i="5"/>
  <c r="H155" i="5"/>
  <c r="G155" i="5"/>
  <c r="F155" i="5"/>
  <c r="E155" i="5"/>
  <c r="D155" i="5"/>
  <c r="C155" i="5"/>
  <c r="B155" i="5"/>
  <c r="A155" i="5"/>
  <c r="J154" i="5"/>
  <c r="I154" i="5"/>
  <c r="H154" i="5"/>
  <c r="G154" i="5"/>
  <c r="F154" i="5"/>
  <c r="E154" i="5"/>
  <c r="D154" i="5"/>
  <c r="C154" i="5"/>
  <c r="B154" i="5"/>
  <c r="A154" i="5"/>
  <c r="J153" i="5"/>
  <c r="I153" i="5"/>
  <c r="H153" i="5"/>
  <c r="G153" i="5"/>
  <c r="F153" i="5"/>
  <c r="E153" i="5"/>
  <c r="D153" i="5"/>
  <c r="C153" i="5"/>
  <c r="B153" i="5"/>
  <c r="A153" i="5"/>
  <c r="J152" i="5"/>
  <c r="I152" i="5"/>
  <c r="H152" i="5"/>
  <c r="G152" i="5"/>
  <c r="F152" i="5"/>
  <c r="E152" i="5"/>
  <c r="D152" i="5"/>
  <c r="C152" i="5"/>
  <c r="B152" i="5"/>
  <c r="A152" i="5"/>
  <c r="J151" i="5"/>
  <c r="I151" i="5"/>
  <c r="H151" i="5"/>
  <c r="G151" i="5"/>
  <c r="F151" i="5"/>
  <c r="E151" i="5"/>
  <c r="D151" i="5"/>
  <c r="C151" i="5"/>
  <c r="B151" i="5"/>
  <c r="A151" i="5"/>
  <c r="J150" i="5"/>
  <c r="I150" i="5"/>
  <c r="H150" i="5"/>
  <c r="G150" i="5"/>
  <c r="F150" i="5"/>
  <c r="E150" i="5"/>
  <c r="D150" i="5"/>
  <c r="C150" i="5"/>
  <c r="B150" i="5"/>
  <c r="A150" i="5"/>
  <c r="J149" i="5"/>
  <c r="I149" i="5"/>
  <c r="H149" i="5"/>
  <c r="G149" i="5"/>
  <c r="F149" i="5"/>
  <c r="E149" i="5"/>
  <c r="D149" i="5"/>
  <c r="C149" i="5"/>
  <c r="B149" i="5"/>
  <c r="A149" i="5"/>
  <c r="J148" i="5"/>
  <c r="I148" i="5"/>
  <c r="H148" i="5"/>
  <c r="G148" i="5"/>
  <c r="F148" i="5"/>
  <c r="E148" i="5"/>
  <c r="D148" i="5"/>
  <c r="C148" i="5"/>
  <c r="B148" i="5"/>
  <c r="A148" i="5"/>
  <c r="J147" i="5"/>
  <c r="I147" i="5"/>
  <c r="H147" i="5"/>
  <c r="G147" i="5"/>
  <c r="F147" i="5"/>
  <c r="E147" i="5"/>
  <c r="D147" i="5"/>
  <c r="C147" i="5"/>
  <c r="B147" i="5"/>
  <c r="A147" i="5"/>
  <c r="J146" i="5"/>
  <c r="I146" i="5"/>
  <c r="H146" i="5"/>
  <c r="G146" i="5"/>
  <c r="F146" i="5"/>
  <c r="E146" i="5"/>
  <c r="D146" i="5"/>
  <c r="C146" i="5"/>
  <c r="B146" i="5"/>
  <c r="A146" i="5"/>
  <c r="J145" i="5"/>
  <c r="I145" i="5"/>
  <c r="H145" i="5"/>
  <c r="G145" i="5"/>
  <c r="F145" i="5"/>
  <c r="E145" i="5"/>
  <c r="D145" i="5"/>
  <c r="C145" i="5"/>
  <c r="B145" i="5"/>
  <c r="A145" i="5"/>
  <c r="J144" i="5"/>
  <c r="I144" i="5"/>
  <c r="H144" i="5"/>
  <c r="G144" i="5"/>
  <c r="F144" i="5"/>
  <c r="E144" i="5"/>
  <c r="D144" i="5"/>
  <c r="C144" i="5"/>
  <c r="B144" i="5"/>
  <c r="A144" i="5"/>
  <c r="J143" i="5"/>
  <c r="I143" i="5"/>
  <c r="H143" i="5"/>
  <c r="G143" i="5"/>
  <c r="F143" i="5"/>
  <c r="E143" i="5"/>
  <c r="D143" i="5"/>
  <c r="C143" i="5"/>
  <c r="B143" i="5"/>
  <c r="A143" i="5"/>
  <c r="J142" i="5"/>
  <c r="I142" i="5"/>
  <c r="H142" i="5"/>
  <c r="G142" i="5"/>
  <c r="F142" i="5"/>
  <c r="E142" i="5"/>
  <c r="D142" i="5"/>
  <c r="C142" i="5"/>
  <c r="B142" i="5"/>
  <c r="A142" i="5"/>
  <c r="J141" i="5"/>
  <c r="I141" i="5"/>
  <c r="H141" i="5"/>
  <c r="G141" i="5"/>
  <c r="F141" i="5"/>
  <c r="E141" i="5"/>
  <c r="D141" i="5"/>
  <c r="C141" i="5"/>
  <c r="B141" i="5"/>
  <c r="A141" i="5"/>
  <c r="J140" i="5"/>
  <c r="I140" i="5"/>
  <c r="H140" i="5"/>
  <c r="G140" i="5"/>
  <c r="F140" i="5"/>
  <c r="E140" i="5"/>
  <c r="D140" i="5"/>
  <c r="C140" i="5"/>
  <c r="B140" i="5"/>
  <c r="A140" i="5"/>
  <c r="J139" i="5"/>
  <c r="I139" i="5"/>
  <c r="H139" i="5"/>
  <c r="G139" i="5"/>
  <c r="F139" i="5"/>
  <c r="E139" i="5"/>
  <c r="D139" i="5"/>
  <c r="C139" i="5"/>
  <c r="B139" i="5"/>
  <c r="A139" i="5"/>
  <c r="J138" i="5"/>
  <c r="I138" i="5"/>
  <c r="H138" i="5"/>
  <c r="G138" i="5"/>
  <c r="F138" i="5"/>
  <c r="E138" i="5"/>
  <c r="D138" i="5"/>
  <c r="C138" i="5"/>
  <c r="B138" i="5"/>
  <c r="A138" i="5"/>
  <c r="J137" i="5"/>
  <c r="I137" i="5"/>
  <c r="H137" i="5"/>
  <c r="G137" i="5"/>
  <c r="F137" i="5"/>
  <c r="E137" i="5"/>
  <c r="D137" i="5"/>
  <c r="C137" i="5"/>
  <c r="B137" i="5"/>
  <c r="A137" i="5"/>
  <c r="J136" i="5"/>
  <c r="I136" i="5"/>
  <c r="H136" i="5"/>
  <c r="G136" i="5"/>
  <c r="F136" i="5"/>
  <c r="E136" i="5"/>
  <c r="D136" i="5"/>
  <c r="C136" i="5"/>
  <c r="B136" i="5"/>
  <c r="A136" i="5"/>
  <c r="J135" i="5"/>
  <c r="I135" i="5"/>
  <c r="H135" i="5"/>
  <c r="G135" i="5"/>
  <c r="F135" i="5"/>
  <c r="E135" i="5"/>
  <c r="D135" i="5"/>
  <c r="C135" i="5"/>
  <c r="B135" i="5"/>
  <c r="A135" i="5"/>
  <c r="J134" i="5"/>
  <c r="I134" i="5"/>
  <c r="H134" i="5"/>
  <c r="G134" i="5"/>
  <c r="F134" i="5"/>
  <c r="E134" i="5"/>
  <c r="D134" i="5"/>
  <c r="C134" i="5"/>
  <c r="B134" i="5"/>
  <c r="A134" i="5"/>
  <c r="J133" i="5"/>
  <c r="I133" i="5"/>
  <c r="H133" i="5"/>
  <c r="G133" i="5"/>
  <c r="F133" i="5"/>
  <c r="E133" i="5"/>
  <c r="D133" i="5"/>
  <c r="C133" i="5"/>
  <c r="B133" i="5"/>
  <c r="A133" i="5"/>
  <c r="J132" i="5"/>
  <c r="I132" i="5"/>
  <c r="H132" i="5"/>
  <c r="G132" i="5"/>
  <c r="F132" i="5"/>
  <c r="E132" i="5"/>
  <c r="D132" i="5"/>
  <c r="C132" i="5"/>
  <c r="B132" i="5"/>
  <c r="A132" i="5"/>
  <c r="J131" i="5"/>
  <c r="I131" i="5"/>
  <c r="H131" i="5"/>
  <c r="G131" i="5"/>
  <c r="F131" i="5"/>
  <c r="E131" i="5"/>
  <c r="D131" i="5"/>
  <c r="C131" i="5"/>
  <c r="B131" i="5"/>
  <c r="A131" i="5"/>
  <c r="J130" i="5"/>
  <c r="I130" i="5"/>
  <c r="H130" i="5"/>
  <c r="G130" i="5"/>
  <c r="F130" i="5"/>
  <c r="E130" i="5"/>
  <c r="D130" i="5"/>
  <c r="C130" i="5"/>
  <c r="B130" i="5"/>
  <c r="A130" i="5"/>
  <c r="J129" i="5"/>
  <c r="I129" i="5"/>
  <c r="H129" i="5"/>
  <c r="G129" i="5"/>
  <c r="F129" i="5"/>
  <c r="E129" i="5"/>
  <c r="D129" i="5"/>
  <c r="C129" i="5"/>
  <c r="B129" i="5"/>
  <c r="A129" i="5"/>
  <c r="J128" i="5"/>
  <c r="I128" i="5"/>
  <c r="H128" i="5"/>
  <c r="G128" i="5"/>
  <c r="F128" i="5"/>
  <c r="E128" i="5"/>
  <c r="D128" i="5"/>
  <c r="C128" i="5"/>
  <c r="B128" i="5"/>
  <c r="A128" i="5"/>
  <c r="J127" i="5"/>
  <c r="I127" i="5"/>
  <c r="H127" i="5"/>
  <c r="G127" i="5"/>
  <c r="F127" i="5"/>
  <c r="E127" i="5"/>
  <c r="D127" i="5"/>
  <c r="C127" i="5"/>
  <c r="B127" i="5"/>
  <c r="A127" i="5"/>
  <c r="J126" i="5"/>
  <c r="I126" i="5"/>
  <c r="H126" i="5"/>
  <c r="G126" i="5"/>
  <c r="F126" i="5"/>
  <c r="E126" i="5"/>
  <c r="D126" i="5"/>
  <c r="C126" i="5"/>
  <c r="B126" i="5"/>
  <c r="A126" i="5"/>
  <c r="J125" i="5"/>
  <c r="I125" i="5"/>
  <c r="H125" i="5"/>
  <c r="G125" i="5"/>
  <c r="F125" i="5"/>
  <c r="E125" i="5"/>
  <c r="D125" i="5"/>
  <c r="C125" i="5"/>
  <c r="B125" i="5"/>
  <c r="A125" i="5"/>
  <c r="J124" i="5"/>
  <c r="I124" i="5"/>
  <c r="H124" i="5"/>
  <c r="G124" i="5"/>
  <c r="F124" i="5"/>
  <c r="E124" i="5"/>
  <c r="D124" i="5"/>
  <c r="C124" i="5"/>
  <c r="B124" i="5"/>
  <c r="A124" i="5"/>
  <c r="J123" i="5"/>
  <c r="I123" i="5"/>
  <c r="H123" i="5"/>
  <c r="G123" i="5"/>
  <c r="F123" i="5"/>
  <c r="E123" i="5"/>
  <c r="D123" i="5"/>
  <c r="C123" i="5"/>
  <c r="B123" i="5"/>
  <c r="A123" i="5"/>
  <c r="J122" i="5"/>
  <c r="I122" i="5"/>
  <c r="H122" i="5"/>
  <c r="G122" i="5"/>
  <c r="F122" i="5"/>
  <c r="E122" i="5"/>
  <c r="D122" i="5"/>
  <c r="C122" i="5"/>
  <c r="B122" i="5"/>
  <c r="A122" i="5"/>
  <c r="J121" i="5"/>
  <c r="I121" i="5"/>
  <c r="H121" i="5"/>
  <c r="G121" i="5"/>
  <c r="F121" i="5"/>
  <c r="E121" i="5"/>
  <c r="D121" i="5"/>
  <c r="C121" i="5"/>
  <c r="B121" i="5"/>
  <c r="A121" i="5"/>
  <c r="J120" i="5"/>
  <c r="I120" i="5"/>
  <c r="H120" i="5"/>
  <c r="G120" i="5"/>
  <c r="F120" i="5"/>
  <c r="E120" i="5"/>
  <c r="D120" i="5"/>
  <c r="C120" i="5"/>
  <c r="B120" i="5"/>
  <c r="A120" i="5"/>
  <c r="J119" i="5"/>
  <c r="I119" i="5"/>
  <c r="H119" i="5"/>
  <c r="G119" i="5"/>
  <c r="F119" i="5"/>
  <c r="E119" i="5"/>
  <c r="D119" i="5"/>
  <c r="C119" i="5"/>
  <c r="B119" i="5"/>
  <c r="A119" i="5"/>
  <c r="J118" i="5"/>
  <c r="I118" i="5"/>
  <c r="H118" i="5"/>
  <c r="G118" i="5"/>
  <c r="F118" i="5"/>
  <c r="E118" i="5"/>
  <c r="D118" i="5"/>
  <c r="C118" i="5"/>
  <c r="B118" i="5"/>
  <c r="A118" i="5"/>
  <c r="J117" i="5"/>
  <c r="I117" i="5"/>
  <c r="H117" i="5"/>
  <c r="G117" i="5"/>
  <c r="F117" i="5"/>
  <c r="E117" i="5"/>
  <c r="D117" i="5"/>
  <c r="C117" i="5"/>
  <c r="B117" i="5"/>
  <c r="A117" i="5"/>
  <c r="J116" i="5"/>
  <c r="I116" i="5"/>
  <c r="H116" i="5"/>
  <c r="G116" i="5"/>
  <c r="F116" i="5"/>
  <c r="E116" i="5"/>
  <c r="D116" i="5"/>
  <c r="C116" i="5"/>
  <c r="B116" i="5"/>
  <c r="A116" i="5"/>
  <c r="J115" i="5"/>
  <c r="I115" i="5"/>
  <c r="H115" i="5"/>
  <c r="G115" i="5"/>
  <c r="F115" i="5"/>
  <c r="E115" i="5"/>
  <c r="D115" i="5"/>
  <c r="C115" i="5"/>
  <c r="B115" i="5"/>
  <c r="A115" i="5"/>
  <c r="J114" i="5"/>
  <c r="I114" i="5"/>
  <c r="H114" i="5"/>
  <c r="G114" i="5"/>
  <c r="F114" i="5"/>
  <c r="E114" i="5"/>
  <c r="D114" i="5"/>
  <c r="C114" i="5"/>
  <c r="B114" i="5"/>
  <c r="A114" i="5"/>
  <c r="J113" i="5"/>
  <c r="I113" i="5"/>
  <c r="H113" i="5"/>
  <c r="G113" i="5"/>
  <c r="F113" i="5"/>
  <c r="E113" i="5"/>
  <c r="D113" i="5"/>
  <c r="C113" i="5"/>
  <c r="B113" i="5"/>
  <c r="A113" i="5"/>
  <c r="J112" i="5"/>
  <c r="I112" i="5"/>
  <c r="H112" i="5"/>
  <c r="G112" i="5"/>
  <c r="F112" i="5"/>
  <c r="E112" i="5"/>
  <c r="D112" i="5"/>
  <c r="C112" i="5"/>
  <c r="B112" i="5"/>
  <c r="A112" i="5"/>
  <c r="J108" i="5"/>
  <c r="I108" i="5"/>
  <c r="H108" i="5"/>
  <c r="G108" i="5"/>
  <c r="F108" i="5"/>
  <c r="E108" i="5"/>
  <c r="D108" i="5"/>
  <c r="C108" i="5"/>
  <c r="B108" i="5"/>
  <c r="A108" i="5"/>
  <c r="J107" i="5"/>
  <c r="I107" i="5"/>
  <c r="H107" i="5"/>
  <c r="G107" i="5"/>
  <c r="F107" i="5"/>
  <c r="E107" i="5"/>
  <c r="D107" i="5"/>
  <c r="C107" i="5"/>
  <c r="B107" i="5"/>
  <c r="A107" i="5"/>
  <c r="J106" i="5"/>
  <c r="I106" i="5"/>
  <c r="H106" i="5"/>
  <c r="G106" i="5"/>
  <c r="F106" i="5"/>
  <c r="E106" i="5"/>
  <c r="D106" i="5"/>
  <c r="C106" i="5"/>
  <c r="B106" i="5"/>
  <c r="A106" i="5"/>
  <c r="J105" i="5"/>
  <c r="I105" i="5"/>
  <c r="H105" i="5"/>
  <c r="G105" i="5"/>
  <c r="F105" i="5"/>
  <c r="E105" i="5"/>
  <c r="D105" i="5"/>
  <c r="C105" i="5"/>
  <c r="B105" i="5"/>
  <c r="A105" i="5"/>
  <c r="J104" i="5"/>
  <c r="I104" i="5"/>
  <c r="H104" i="5"/>
  <c r="G104" i="5"/>
  <c r="F104" i="5"/>
  <c r="E104" i="5"/>
  <c r="D104" i="5"/>
  <c r="C104" i="5"/>
  <c r="B104" i="5"/>
  <c r="A104" i="5"/>
  <c r="J103" i="5"/>
  <c r="I103" i="5"/>
  <c r="H103" i="5"/>
  <c r="G103" i="5"/>
  <c r="F103" i="5"/>
  <c r="E103" i="5"/>
  <c r="D103" i="5"/>
  <c r="C103" i="5"/>
  <c r="B103" i="5"/>
  <c r="A103" i="5"/>
  <c r="J102" i="5"/>
  <c r="I102" i="5"/>
  <c r="H102" i="5"/>
  <c r="G102" i="5"/>
  <c r="F102" i="5"/>
  <c r="E102" i="5"/>
  <c r="D102" i="5"/>
  <c r="C102" i="5"/>
  <c r="B102" i="5"/>
  <c r="A102" i="5"/>
  <c r="J101" i="5"/>
  <c r="I101" i="5"/>
  <c r="H101" i="5"/>
  <c r="G101" i="5"/>
  <c r="F101" i="5"/>
  <c r="E101" i="5"/>
  <c r="D101" i="5"/>
  <c r="C101" i="5"/>
  <c r="B101" i="5"/>
  <c r="A101" i="5"/>
  <c r="J100" i="5"/>
  <c r="I100" i="5"/>
  <c r="H100" i="5"/>
  <c r="G100" i="5"/>
  <c r="F100" i="5"/>
  <c r="E100" i="5"/>
  <c r="D100" i="5"/>
  <c r="C100" i="5"/>
  <c r="B100" i="5"/>
  <c r="A100" i="5"/>
  <c r="J99" i="5"/>
  <c r="I99" i="5"/>
  <c r="H99" i="5"/>
  <c r="G99" i="5"/>
  <c r="F99" i="5"/>
  <c r="E99" i="5"/>
  <c r="D99" i="5"/>
  <c r="C99" i="5"/>
  <c r="B99" i="5"/>
  <c r="A99" i="5"/>
  <c r="J98" i="5"/>
  <c r="I98" i="5"/>
  <c r="H98" i="5"/>
  <c r="G98" i="5"/>
  <c r="F98" i="5"/>
  <c r="E98" i="5"/>
  <c r="D98" i="5"/>
  <c r="C98" i="5"/>
  <c r="B98" i="5"/>
  <c r="A98" i="5"/>
  <c r="J97" i="5"/>
  <c r="I97" i="5"/>
  <c r="H97" i="5"/>
  <c r="G97" i="5"/>
  <c r="F97" i="5"/>
  <c r="E97" i="5"/>
  <c r="D97" i="5"/>
  <c r="C97" i="5"/>
  <c r="B97" i="5"/>
  <c r="A97" i="5"/>
  <c r="J96" i="5"/>
  <c r="I96" i="5"/>
  <c r="H96" i="5"/>
  <c r="G96" i="5"/>
  <c r="F96" i="5"/>
  <c r="E96" i="5"/>
  <c r="D96" i="5"/>
  <c r="C96" i="5"/>
  <c r="B96" i="5"/>
  <c r="A96" i="5"/>
  <c r="J95" i="5"/>
  <c r="I95" i="5"/>
  <c r="H95" i="5"/>
  <c r="G95" i="5"/>
  <c r="F95" i="5"/>
  <c r="E95" i="5"/>
  <c r="D95" i="5"/>
  <c r="C95" i="5"/>
  <c r="B95" i="5"/>
  <c r="A95" i="5"/>
  <c r="J94" i="5"/>
  <c r="I94" i="5"/>
  <c r="H94" i="5"/>
  <c r="G94" i="5"/>
  <c r="F94" i="5"/>
  <c r="E94" i="5"/>
  <c r="D94" i="5"/>
  <c r="C94" i="5"/>
  <c r="B94" i="5"/>
  <c r="A94" i="5"/>
  <c r="J93" i="5"/>
  <c r="I93" i="5"/>
  <c r="H93" i="5"/>
  <c r="G93" i="5"/>
  <c r="F93" i="5"/>
  <c r="E93" i="5"/>
  <c r="D93" i="5"/>
  <c r="C93" i="5"/>
  <c r="B93" i="5"/>
  <c r="A93" i="5"/>
  <c r="J92" i="5"/>
  <c r="I92" i="5"/>
  <c r="H92" i="5"/>
  <c r="G92" i="5"/>
  <c r="F92" i="5"/>
  <c r="E92" i="5"/>
  <c r="D92" i="5"/>
  <c r="C92" i="5"/>
  <c r="B92" i="5"/>
  <c r="A92" i="5"/>
  <c r="J91" i="5"/>
  <c r="I91" i="5"/>
  <c r="H91" i="5"/>
  <c r="G91" i="5"/>
  <c r="F91" i="5"/>
  <c r="E91" i="5"/>
  <c r="D91" i="5"/>
  <c r="C91" i="5"/>
  <c r="B91" i="5"/>
  <c r="A91" i="5"/>
  <c r="J90" i="5"/>
  <c r="I90" i="5"/>
  <c r="H90" i="5"/>
  <c r="G90" i="5"/>
  <c r="F90" i="5"/>
  <c r="E90" i="5"/>
  <c r="D90" i="5"/>
  <c r="C90" i="5"/>
  <c r="B90" i="5"/>
  <c r="A90" i="5"/>
  <c r="J89" i="5"/>
  <c r="I89" i="5"/>
  <c r="H89" i="5"/>
  <c r="G89" i="5"/>
  <c r="F89" i="5"/>
  <c r="E89" i="5"/>
  <c r="D89" i="5"/>
  <c r="C89" i="5"/>
  <c r="B89" i="5"/>
  <c r="A89" i="5"/>
  <c r="J88" i="5"/>
  <c r="I88" i="5"/>
  <c r="H88" i="5"/>
  <c r="G88" i="5"/>
  <c r="F88" i="5"/>
  <c r="E88" i="5"/>
  <c r="D88" i="5"/>
  <c r="C88" i="5"/>
  <c r="B88" i="5"/>
  <c r="A88" i="5"/>
  <c r="J87" i="5"/>
  <c r="I87" i="5"/>
  <c r="H87" i="5"/>
  <c r="G87" i="5"/>
  <c r="F87" i="5"/>
  <c r="E87" i="5"/>
  <c r="D87" i="5"/>
  <c r="C87" i="5"/>
  <c r="B87" i="5"/>
  <c r="A87" i="5"/>
  <c r="J86" i="5"/>
  <c r="I86" i="5"/>
  <c r="H86" i="5"/>
  <c r="G86" i="5"/>
  <c r="F86" i="5"/>
  <c r="E86" i="5"/>
  <c r="D86" i="5"/>
  <c r="C86" i="5"/>
  <c r="B86" i="5"/>
  <c r="A86" i="5"/>
  <c r="J85" i="5"/>
  <c r="I85" i="5"/>
  <c r="H85" i="5"/>
  <c r="G85" i="5"/>
  <c r="F85" i="5"/>
  <c r="E85" i="5"/>
  <c r="D85" i="5"/>
  <c r="C85" i="5"/>
  <c r="B85" i="5"/>
  <c r="A85" i="5"/>
  <c r="J84" i="5"/>
  <c r="I84" i="5"/>
  <c r="H84" i="5"/>
  <c r="G84" i="5"/>
  <c r="F84" i="5"/>
  <c r="E84" i="5"/>
  <c r="D84" i="5"/>
  <c r="C84" i="5"/>
  <c r="B84" i="5"/>
  <c r="A84" i="5"/>
  <c r="J83" i="5"/>
  <c r="I83" i="5"/>
  <c r="H83" i="5"/>
  <c r="G83" i="5"/>
  <c r="F83" i="5"/>
  <c r="E83" i="5"/>
  <c r="D83" i="5"/>
  <c r="C83" i="5"/>
  <c r="B83" i="5"/>
  <c r="A83" i="5"/>
  <c r="J82" i="5"/>
  <c r="I82" i="5"/>
  <c r="H82" i="5"/>
  <c r="G82" i="5"/>
  <c r="F82" i="5"/>
  <c r="E82" i="5"/>
  <c r="D82" i="5"/>
  <c r="C82" i="5"/>
  <c r="B82" i="5"/>
  <c r="A82" i="5"/>
  <c r="J81" i="5"/>
  <c r="I81" i="5"/>
  <c r="H81" i="5"/>
  <c r="G81" i="5"/>
  <c r="F81" i="5"/>
  <c r="E81" i="5"/>
  <c r="D81" i="5"/>
  <c r="C81" i="5"/>
  <c r="B81" i="5"/>
  <c r="A81" i="5"/>
  <c r="J80" i="5"/>
  <c r="I80" i="5"/>
  <c r="H80" i="5"/>
  <c r="G80" i="5"/>
  <c r="F80" i="5"/>
  <c r="E80" i="5"/>
  <c r="D80" i="5"/>
  <c r="C80" i="5"/>
  <c r="B80" i="5"/>
  <c r="A80" i="5"/>
  <c r="J79" i="5"/>
  <c r="I79" i="5"/>
  <c r="H79" i="5"/>
  <c r="G79" i="5"/>
  <c r="F79" i="5"/>
  <c r="E79" i="5"/>
  <c r="D79" i="5"/>
  <c r="C79" i="5"/>
  <c r="B79" i="5"/>
  <c r="A79" i="5"/>
  <c r="J78" i="5"/>
  <c r="I78" i="5"/>
  <c r="H78" i="5"/>
  <c r="G78" i="5"/>
  <c r="F78" i="5"/>
  <c r="E78" i="5"/>
  <c r="D78" i="5"/>
  <c r="C78" i="5"/>
  <c r="B78" i="5"/>
  <c r="A78" i="5"/>
  <c r="J77" i="5"/>
  <c r="I77" i="5"/>
  <c r="H77" i="5"/>
  <c r="G77" i="5"/>
  <c r="F77" i="5"/>
  <c r="E77" i="5"/>
  <c r="D77" i="5"/>
  <c r="C77" i="5"/>
  <c r="B77" i="5"/>
  <c r="A77" i="5"/>
  <c r="J76" i="5"/>
  <c r="I76" i="5"/>
  <c r="H76" i="5"/>
  <c r="G76" i="5"/>
  <c r="F76" i="5"/>
  <c r="E76" i="5"/>
  <c r="D76" i="5"/>
  <c r="C76" i="5"/>
  <c r="B76" i="5"/>
  <c r="A76" i="5"/>
  <c r="J75" i="5"/>
  <c r="I75" i="5"/>
  <c r="H75" i="5"/>
  <c r="G75" i="5"/>
  <c r="F75" i="5"/>
  <c r="E75" i="5"/>
  <c r="D75" i="5"/>
  <c r="C75" i="5"/>
  <c r="B75" i="5"/>
  <c r="A75" i="5"/>
  <c r="J74" i="5"/>
  <c r="I74" i="5"/>
  <c r="H74" i="5"/>
  <c r="G74" i="5"/>
  <c r="F74" i="5"/>
  <c r="E74" i="5"/>
  <c r="D74" i="5"/>
  <c r="C74" i="5"/>
  <c r="B74" i="5"/>
  <c r="A74" i="5"/>
  <c r="J73" i="5"/>
  <c r="I73" i="5"/>
  <c r="H73" i="5"/>
  <c r="G73" i="5"/>
  <c r="F73" i="5"/>
  <c r="E73" i="5"/>
  <c r="D73" i="5"/>
  <c r="C73" i="5"/>
  <c r="B73" i="5"/>
  <c r="A73" i="5"/>
  <c r="J72" i="5"/>
  <c r="I72" i="5"/>
  <c r="H72" i="5"/>
  <c r="G72" i="5"/>
  <c r="F72" i="5"/>
  <c r="E72" i="5"/>
  <c r="D72" i="5"/>
  <c r="C72" i="5"/>
  <c r="B72" i="5"/>
  <c r="A72" i="5"/>
  <c r="J71" i="5"/>
  <c r="I71" i="5"/>
  <c r="H71" i="5"/>
  <c r="G71" i="5"/>
  <c r="F71" i="5"/>
  <c r="E71" i="5"/>
  <c r="D71" i="5"/>
  <c r="C71" i="5"/>
  <c r="B71" i="5"/>
  <c r="A71" i="5"/>
  <c r="J70" i="5"/>
  <c r="I70" i="5"/>
  <c r="H70" i="5"/>
  <c r="G70" i="5"/>
  <c r="F70" i="5"/>
  <c r="E70" i="5"/>
  <c r="D70" i="5"/>
  <c r="C70" i="5"/>
  <c r="B70" i="5"/>
  <c r="A70" i="5"/>
  <c r="J69" i="5"/>
  <c r="I69" i="5"/>
  <c r="H69" i="5"/>
  <c r="G69" i="5"/>
  <c r="F69" i="5"/>
  <c r="E69" i="5"/>
  <c r="D69" i="5"/>
  <c r="C69" i="5"/>
  <c r="B69" i="5"/>
  <c r="A69" i="5"/>
  <c r="J68" i="5"/>
  <c r="I68" i="5"/>
  <c r="H68" i="5"/>
  <c r="G68" i="5"/>
  <c r="F68" i="5"/>
  <c r="E68" i="5"/>
  <c r="D68" i="5"/>
  <c r="C68" i="5"/>
  <c r="B68" i="5"/>
  <c r="A68" i="5"/>
  <c r="J67" i="5"/>
  <c r="I67" i="5"/>
  <c r="H67" i="5"/>
  <c r="G67" i="5"/>
  <c r="F67" i="5"/>
  <c r="E67" i="5"/>
  <c r="D67" i="5"/>
  <c r="C67" i="5"/>
  <c r="B67" i="5"/>
  <c r="A67" i="5"/>
  <c r="J66" i="5"/>
  <c r="I66" i="5"/>
  <c r="H66" i="5"/>
  <c r="G66" i="5"/>
  <c r="F66" i="5"/>
  <c r="E66" i="5"/>
  <c r="D66" i="5"/>
  <c r="C66" i="5"/>
  <c r="B66" i="5"/>
  <c r="A66" i="5"/>
  <c r="J65" i="5"/>
  <c r="I65" i="5"/>
  <c r="H65" i="5"/>
  <c r="G65" i="5"/>
  <c r="F65" i="5"/>
  <c r="E65" i="5"/>
  <c r="D65" i="5"/>
  <c r="C65" i="5"/>
  <c r="B65" i="5"/>
  <c r="A65" i="5"/>
  <c r="J64" i="5"/>
  <c r="I64" i="5"/>
  <c r="H64" i="5"/>
  <c r="G64" i="5"/>
  <c r="F64" i="5"/>
  <c r="E64" i="5"/>
  <c r="D64" i="5"/>
  <c r="C64" i="5"/>
  <c r="B64" i="5"/>
  <c r="A64" i="5"/>
  <c r="J63" i="5"/>
  <c r="I63" i="5"/>
  <c r="H63" i="5"/>
  <c r="G63" i="5"/>
  <c r="F63" i="5"/>
  <c r="E63" i="5"/>
  <c r="D63" i="5"/>
  <c r="C63" i="5"/>
  <c r="B63" i="5"/>
  <c r="A63" i="5"/>
  <c r="J62" i="5"/>
  <c r="I62" i="5"/>
  <c r="H62" i="5"/>
  <c r="G62" i="5"/>
  <c r="F62" i="5"/>
  <c r="E62" i="5"/>
  <c r="D62" i="5"/>
  <c r="C62" i="5"/>
  <c r="B62" i="5"/>
  <c r="A62" i="5"/>
  <c r="J61" i="5"/>
  <c r="I61" i="5"/>
  <c r="H61" i="5"/>
  <c r="G61" i="5"/>
  <c r="F61" i="5"/>
  <c r="E61" i="5"/>
  <c r="D61" i="5"/>
  <c r="C61" i="5"/>
  <c r="B61" i="5"/>
  <c r="A61" i="5"/>
  <c r="J60" i="5"/>
  <c r="I60" i="5"/>
  <c r="H60" i="5"/>
  <c r="G60" i="5"/>
  <c r="F60" i="5"/>
  <c r="E60" i="5"/>
  <c r="D60" i="5"/>
  <c r="C60" i="5"/>
  <c r="B60" i="5"/>
  <c r="A60" i="5"/>
  <c r="J59" i="5"/>
  <c r="I59" i="5"/>
  <c r="H59" i="5"/>
  <c r="G59" i="5"/>
  <c r="F59" i="5"/>
  <c r="E59" i="5"/>
  <c r="D59" i="5"/>
  <c r="C59" i="5"/>
  <c r="B59" i="5"/>
  <c r="A59" i="5"/>
  <c r="J58" i="5"/>
  <c r="I58" i="5"/>
  <c r="H58" i="5"/>
  <c r="G58" i="5"/>
  <c r="F58" i="5"/>
  <c r="E58" i="5"/>
  <c r="D58" i="5"/>
  <c r="C58" i="5"/>
  <c r="B58" i="5"/>
  <c r="A58" i="5"/>
  <c r="J57" i="5"/>
  <c r="I57" i="5"/>
  <c r="H57" i="5"/>
  <c r="G57" i="5"/>
  <c r="F57" i="5"/>
  <c r="E57" i="5"/>
  <c r="D57" i="5"/>
  <c r="C57" i="5"/>
  <c r="B57" i="5"/>
  <c r="A57" i="5"/>
  <c r="J56" i="5"/>
  <c r="I56" i="5"/>
  <c r="H56" i="5"/>
  <c r="G56" i="5"/>
  <c r="F56" i="5"/>
  <c r="E56" i="5"/>
  <c r="D56" i="5"/>
  <c r="C56" i="5"/>
  <c r="B56" i="5"/>
  <c r="A56" i="5"/>
  <c r="J55" i="5"/>
  <c r="I55" i="5"/>
  <c r="H55" i="5"/>
  <c r="G55" i="5"/>
  <c r="F55" i="5"/>
  <c r="E55" i="5"/>
  <c r="D55" i="5"/>
  <c r="C55" i="5"/>
  <c r="B55" i="5"/>
  <c r="A55" i="5"/>
  <c r="J54" i="5"/>
  <c r="I54" i="5"/>
  <c r="H54" i="5"/>
  <c r="G54" i="5"/>
  <c r="F54" i="5"/>
  <c r="E54" i="5"/>
  <c r="D54" i="5"/>
  <c r="C54" i="5"/>
  <c r="B54" i="5"/>
  <c r="A54" i="5"/>
  <c r="J53" i="5"/>
  <c r="I53" i="5"/>
  <c r="H53" i="5"/>
  <c r="G53" i="5"/>
  <c r="F53" i="5"/>
  <c r="E53" i="5"/>
  <c r="D53" i="5"/>
  <c r="C53" i="5"/>
  <c r="B53" i="5"/>
  <c r="A53" i="5"/>
  <c r="J52" i="5"/>
  <c r="I52" i="5"/>
  <c r="H52" i="5"/>
  <c r="G52" i="5"/>
  <c r="F52" i="5"/>
  <c r="E52" i="5"/>
  <c r="D52" i="5"/>
  <c r="C52" i="5"/>
  <c r="B52" i="5"/>
  <c r="A52" i="5"/>
  <c r="J51" i="5"/>
  <c r="I51" i="5"/>
  <c r="H51" i="5"/>
  <c r="G51" i="5"/>
  <c r="F51" i="5"/>
  <c r="E51" i="5"/>
  <c r="D51" i="5"/>
  <c r="C51" i="5"/>
  <c r="B51" i="5"/>
  <c r="A51" i="5"/>
  <c r="J50" i="5"/>
  <c r="I50" i="5"/>
  <c r="H50" i="5"/>
  <c r="G50" i="5"/>
  <c r="F50" i="5"/>
  <c r="E50" i="5"/>
  <c r="D50" i="5"/>
  <c r="C50" i="5"/>
  <c r="B50" i="5"/>
  <c r="A50" i="5"/>
  <c r="J49" i="5"/>
  <c r="I49" i="5"/>
  <c r="H49" i="5"/>
  <c r="G49" i="5"/>
  <c r="F49" i="5"/>
  <c r="E49" i="5"/>
  <c r="D49" i="5"/>
  <c r="C49" i="5"/>
  <c r="B49" i="5"/>
  <c r="A49" i="5"/>
  <c r="J48" i="5"/>
  <c r="I48" i="5"/>
  <c r="H48" i="5"/>
  <c r="G48" i="5"/>
  <c r="F48" i="5"/>
  <c r="E48" i="5"/>
  <c r="D48" i="5"/>
  <c r="C48" i="5"/>
  <c r="B48" i="5"/>
  <c r="A48" i="5"/>
  <c r="J47" i="5"/>
  <c r="I47" i="5"/>
  <c r="H47" i="5"/>
  <c r="G47" i="5"/>
  <c r="F47" i="5"/>
  <c r="E47" i="5"/>
  <c r="D47" i="5"/>
  <c r="C47" i="5"/>
  <c r="B47" i="5"/>
  <c r="A47" i="5"/>
  <c r="J46" i="5"/>
  <c r="I46" i="5"/>
  <c r="H46" i="5"/>
  <c r="G46" i="5"/>
  <c r="F46" i="5"/>
  <c r="E46" i="5"/>
  <c r="D46" i="5"/>
  <c r="C46" i="5"/>
  <c r="B46" i="5"/>
  <c r="A46" i="5"/>
  <c r="J45" i="5"/>
  <c r="I45" i="5"/>
  <c r="H45" i="5"/>
  <c r="G45" i="5"/>
  <c r="F45" i="5"/>
  <c r="E45" i="5"/>
  <c r="D45" i="5"/>
  <c r="C45" i="5"/>
  <c r="B45" i="5"/>
  <c r="A45" i="5"/>
  <c r="J44" i="5"/>
  <c r="I44" i="5"/>
  <c r="H44" i="5"/>
  <c r="G44" i="5"/>
  <c r="F44" i="5"/>
  <c r="E44" i="5"/>
  <c r="D44" i="5"/>
  <c r="C44" i="5"/>
  <c r="B44" i="5"/>
  <c r="A44" i="5"/>
  <c r="J43" i="5"/>
  <c r="I43" i="5"/>
  <c r="H43" i="5"/>
  <c r="G43" i="5"/>
  <c r="F43" i="5"/>
  <c r="E43" i="5"/>
  <c r="D43" i="5"/>
  <c r="C43" i="5"/>
  <c r="B43" i="5"/>
  <c r="A43" i="5"/>
  <c r="J42" i="5"/>
  <c r="I42" i="5"/>
  <c r="H42" i="5"/>
  <c r="G42" i="5"/>
  <c r="F42" i="5"/>
  <c r="E42" i="5"/>
  <c r="D42" i="5"/>
  <c r="C42" i="5"/>
  <c r="B42" i="5"/>
  <c r="A42" i="5"/>
  <c r="J41" i="5"/>
  <c r="I41" i="5"/>
  <c r="H41" i="5"/>
  <c r="G41" i="5"/>
  <c r="F41" i="5"/>
  <c r="E41" i="5"/>
  <c r="D41" i="5"/>
  <c r="C41" i="5"/>
  <c r="B41" i="5"/>
  <c r="A41" i="5"/>
  <c r="J40" i="5"/>
  <c r="I40" i="5"/>
  <c r="H40" i="5"/>
  <c r="G40" i="5"/>
  <c r="F40" i="5"/>
  <c r="E40" i="5"/>
  <c r="D40" i="5"/>
  <c r="C40" i="5"/>
  <c r="B40" i="5"/>
  <c r="A40" i="5"/>
  <c r="J39" i="5"/>
  <c r="I39" i="5"/>
  <c r="H39" i="5"/>
  <c r="G39" i="5"/>
  <c r="F39" i="5"/>
  <c r="E39" i="5"/>
  <c r="D39" i="5"/>
  <c r="C39" i="5"/>
  <c r="B39" i="5"/>
  <c r="A39" i="5"/>
  <c r="J38" i="5"/>
  <c r="I38" i="5"/>
  <c r="H38" i="5"/>
  <c r="G38" i="5"/>
  <c r="F38" i="5"/>
  <c r="E38" i="5"/>
  <c r="D38" i="5"/>
  <c r="C38" i="5"/>
  <c r="B38" i="5"/>
  <c r="A38" i="5"/>
  <c r="J37" i="5"/>
  <c r="I37" i="5"/>
  <c r="H37" i="5"/>
  <c r="G37" i="5"/>
  <c r="F37" i="5"/>
  <c r="E37" i="5"/>
  <c r="D37" i="5"/>
  <c r="C37" i="5"/>
  <c r="B37" i="5"/>
  <c r="A37" i="5"/>
  <c r="J36" i="5"/>
  <c r="I36" i="5"/>
  <c r="H36" i="5"/>
  <c r="G36" i="5"/>
  <c r="F36" i="5"/>
  <c r="E36" i="5"/>
  <c r="D36" i="5"/>
  <c r="C36" i="5"/>
  <c r="B36" i="5"/>
  <c r="A36" i="5"/>
  <c r="J35" i="5"/>
  <c r="I35" i="5"/>
  <c r="H35" i="5"/>
  <c r="G35" i="5"/>
  <c r="F35" i="5"/>
  <c r="E35" i="5"/>
  <c r="D35" i="5"/>
  <c r="C35" i="5"/>
  <c r="B35" i="5"/>
  <c r="A35" i="5"/>
  <c r="J34" i="5"/>
  <c r="I34" i="5"/>
  <c r="H34" i="5"/>
  <c r="G34" i="5"/>
  <c r="F34" i="5"/>
  <c r="E34" i="5"/>
  <c r="D34" i="5"/>
  <c r="C34" i="5"/>
  <c r="B34" i="5"/>
  <c r="A34" i="5"/>
  <c r="J33" i="5"/>
  <c r="I33" i="5"/>
  <c r="H33" i="5"/>
  <c r="G33" i="5"/>
  <c r="F33" i="5"/>
  <c r="E33" i="5"/>
  <c r="D33" i="5"/>
  <c r="C33" i="5"/>
  <c r="B33" i="5"/>
  <c r="A33" i="5"/>
  <c r="J32" i="5"/>
  <c r="I32" i="5"/>
  <c r="H32" i="5"/>
  <c r="G32" i="5"/>
  <c r="F32" i="5"/>
  <c r="E32" i="5"/>
  <c r="D32" i="5"/>
  <c r="C32" i="5"/>
  <c r="B32" i="5"/>
  <c r="A32" i="5"/>
  <c r="J31" i="5"/>
  <c r="I31" i="5"/>
  <c r="H31" i="5"/>
  <c r="G31" i="5"/>
  <c r="F31" i="5"/>
  <c r="E31" i="5"/>
  <c r="D31" i="5"/>
  <c r="C31" i="5"/>
  <c r="B31" i="5"/>
  <c r="A31" i="5"/>
  <c r="J30" i="5"/>
  <c r="I30" i="5"/>
  <c r="H30" i="5"/>
  <c r="G30" i="5"/>
  <c r="F30" i="5"/>
  <c r="E30" i="5"/>
  <c r="D30" i="5"/>
  <c r="C30" i="5"/>
  <c r="B30" i="5"/>
  <c r="A30" i="5"/>
  <c r="J29" i="5"/>
  <c r="I29" i="5"/>
  <c r="H29" i="5"/>
  <c r="G29" i="5"/>
  <c r="F29" i="5"/>
  <c r="E29" i="5"/>
  <c r="D29" i="5"/>
  <c r="C29" i="5"/>
  <c r="B29" i="5"/>
  <c r="A29" i="5"/>
  <c r="J28" i="5"/>
  <c r="I28" i="5"/>
  <c r="H28" i="5"/>
  <c r="G28" i="5"/>
  <c r="F28" i="5"/>
  <c r="E28" i="5"/>
  <c r="D28" i="5"/>
  <c r="C28" i="5"/>
  <c r="B28" i="5"/>
  <c r="A28" i="5"/>
  <c r="J27" i="5"/>
  <c r="I27" i="5"/>
  <c r="H27" i="5"/>
  <c r="G27" i="5"/>
  <c r="F27" i="5"/>
  <c r="E27" i="5"/>
  <c r="D27" i="5"/>
  <c r="C27" i="5"/>
  <c r="B27" i="5"/>
  <c r="A27" i="5"/>
  <c r="J26" i="5"/>
  <c r="I26" i="5"/>
  <c r="H26" i="5"/>
  <c r="G26" i="5"/>
  <c r="F26" i="5"/>
  <c r="E26" i="5"/>
  <c r="D26" i="5"/>
  <c r="C26" i="5"/>
  <c r="B26" i="5"/>
  <c r="A26" i="5"/>
  <c r="J25" i="5"/>
  <c r="I25" i="5"/>
  <c r="H25" i="5"/>
  <c r="G25" i="5"/>
  <c r="F25" i="5"/>
  <c r="E25" i="5"/>
  <c r="D25" i="5"/>
  <c r="C25" i="5"/>
  <c r="B25" i="5"/>
  <c r="A25" i="5"/>
  <c r="J24" i="5"/>
  <c r="I24" i="5"/>
  <c r="H24" i="5"/>
  <c r="G24" i="5"/>
  <c r="F24" i="5"/>
  <c r="E24" i="5"/>
  <c r="D24" i="5"/>
  <c r="C24" i="5"/>
  <c r="B24" i="5"/>
  <c r="A24" i="5"/>
  <c r="J23" i="5"/>
  <c r="I23" i="5"/>
  <c r="H23" i="5"/>
  <c r="G23" i="5"/>
  <c r="F23" i="5"/>
  <c r="E23" i="5"/>
  <c r="D23" i="5"/>
  <c r="C23" i="5"/>
  <c r="B23" i="5"/>
  <c r="A23" i="5"/>
  <c r="J22" i="5"/>
  <c r="I22" i="5"/>
  <c r="H22" i="5"/>
  <c r="G22" i="5"/>
  <c r="F22" i="5"/>
  <c r="E22" i="5"/>
  <c r="D22" i="5"/>
  <c r="C22" i="5"/>
  <c r="B22" i="5"/>
  <c r="A22" i="5"/>
  <c r="J21" i="5"/>
  <c r="I21" i="5"/>
  <c r="H21" i="5"/>
  <c r="G21" i="5"/>
  <c r="F21" i="5"/>
  <c r="E21" i="5"/>
  <c r="D21" i="5"/>
  <c r="C21" i="5"/>
  <c r="B21" i="5"/>
  <c r="A21" i="5"/>
  <c r="J20" i="5"/>
  <c r="I20" i="5"/>
  <c r="H20" i="5"/>
  <c r="G20" i="5"/>
  <c r="F20" i="5"/>
  <c r="E20" i="5"/>
  <c r="D20" i="5"/>
  <c r="C20" i="5"/>
  <c r="B20" i="5"/>
  <c r="A20" i="5"/>
  <c r="J19" i="5"/>
  <c r="I19" i="5"/>
  <c r="H19" i="5"/>
  <c r="G19" i="5"/>
  <c r="F19" i="5"/>
  <c r="E19" i="5"/>
  <c r="D19" i="5"/>
  <c r="C19" i="5"/>
  <c r="B19" i="5"/>
  <c r="A19" i="5"/>
  <c r="J18" i="5"/>
  <c r="I18" i="5"/>
  <c r="H18" i="5"/>
  <c r="G18" i="5"/>
  <c r="F18" i="5"/>
  <c r="E18" i="5"/>
  <c r="D18" i="5"/>
  <c r="C18" i="5"/>
  <c r="B18" i="5"/>
  <c r="A18" i="5"/>
  <c r="J17" i="5"/>
  <c r="I17" i="5"/>
  <c r="H17" i="5"/>
  <c r="G17" i="5"/>
  <c r="F17" i="5"/>
  <c r="E17" i="5"/>
  <c r="D17" i="5"/>
  <c r="C17" i="5"/>
  <c r="B17" i="5"/>
  <c r="A17" i="5"/>
  <c r="J16" i="5"/>
  <c r="I16" i="5"/>
  <c r="H16" i="5"/>
  <c r="G16" i="5"/>
  <c r="F16" i="5"/>
  <c r="E16" i="5"/>
  <c r="D16" i="5"/>
  <c r="C16" i="5"/>
  <c r="B16" i="5"/>
  <c r="A16" i="5"/>
  <c r="J15" i="5"/>
  <c r="I15" i="5"/>
  <c r="H15" i="5"/>
  <c r="G15" i="5"/>
  <c r="F15" i="5"/>
  <c r="E15" i="5"/>
  <c r="D15" i="5"/>
  <c r="C15" i="5"/>
  <c r="B15" i="5"/>
  <c r="A15" i="5"/>
  <c r="J14" i="5"/>
  <c r="I14" i="5"/>
  <c r="H14" i="5"/>
  <c r="G14" i="5"/>
  <c r="F14" i="5"/>
  <c r="E14" i="5"/>
  <c r="D14" i="5"/>
  <c r="C14" i="5"/>
  <c r="B14" i="5"/>
  <c r="A14" i="5"/>
  <c r="J13" i="5"/>
  <c r="I13" i="5"/>
  <c r="H13" i="5"/>
  <c r="G13" i="5"/>
  <c r="F13" i="5"/>
  <c r="E13" i="5"/>
  <c r="D13" i="5"/>
  <c r="C13" i="5"/>
  <c r="B13" i="5"/>
  <c r="A13" i="5"/>
  <c r="J12" i="5"/>
  <c r="I12" i="5"/>
  <c r="H12" i="5"/>
  <c r="G12" i="5"/>
  <c r="F12" i="5"/>
  <c r="E12" i="5"/>
  <c r="D12" i="5"/>
  <c r="C12" i="5"/>
  <c r="B12" i="5"/>
  <c r="A12" i="5"/>
  <c r="J11" i="5"/>
  <c r="I11" i="5"/>
  <c r="H11" i="5"/>
  <c r="G11" i="5"/>
  <c r="F11" i="5"/>
  <c r="E11" i="5"/>
  <c r="D11" i="5"/>
  <c r="C11" i="5"/>
  <c r="B11" i="5"/>
  <c r="A11" i="5"/>
  <c r="J10" i="5"/>
  <c r="I10" i="5"/>
  <c r="H10" i="5"/>
  <c r="G10" i="5"/>
  <c r="F10" i="5"/>
  <c r="E10" i="5"/>
  <c r="D10" i="5"/>
  <c r="C10" i="5"/>
  <c r="B10" i="5"/>
  <c r="A10" i="5"/>
  <c r="J9" i="5"/>
  <c r="I9" i="5"/>
  <c r="H9" i="5"/>
  <c r="G9" i="5"/>
  <c r="F9" i="5"/>
  <c r="E9" i="5"/>
  <c r="D9" i="5"/>
  <c r="C9" i="5"/>
  <c r="B9" i="5"/>
  <c r="A9" i="5"/>
  <c r="J8" i="5"/>
  <c r="I8" i="5"/>
  <c r="H8" i="5"/>
  <c r="G8" i="5"/>
  <c r="F8" i="5"/>
  <c r="E8" i="5"/>
  <c r="D8" i="5"/>
  <c r="C8" i="5"/>
  <c r="B8" i="5"/>
  <c r="A8" i="5"/>
  <c r="J7" i="5"/>
  <c r="I7" i="5"/>
  <c r="H7" i="5"/>
  <c r="G7" i="5"/>
  <c r="F7" i="5"/>
  <c r="E7" i="5"/>
  <c r="D7" i="5"/>
  <c r="C7" i="5"/>
  <c r="B7" i="5"/>
  <c r="A7" i="5"/>
  <c r="J6" i="5"/>
  <c r="I6" i="5"/>
  <c r="H6" i="5"/>
  <c r="G6" i="5"/>
  <c r="F6" i="5"/>
  <c r="E6" i="5"/>
  <c r="D6" i="5"/>
  <c r="C6" i="5"/>
  <c r="B6" i="5"/>
  <c r="A6" i="5"/>
  <c r="J5" i="5"/>
  <c r="I5" i="5"/>
  <c r="H5" i="5"/>
  <c r="G5" i="5"/>
  <c r="F5" i="5"/>
  <c r="E5" i="5"/>
  <c r="D5" i="5"/>
  <c r="C5" i="5"/>
  <c r="B5" i="5"/>
  <c r="A5" i="5"/>
  <c r="J4" i="5"/>
  <c r="I4" i="5"/>
  <c r="H4" i="5"/>
  <c r="G4" i="5"/>
  <c r="F4" i="5"/>
  <c r="E4" i="5"/>
  <c r="D4" i="5"/>
  <c r="C4" i="5"/>
  <c r="B4" i="5"/>
  <c r="A4" i="5"/>
  <c r="I83" i="8"/>
  <c r="Q87" i="8"/>
  <c r="T81" i="8"/>
  <c r="U91" i="8"/>
  <c r="W81" i="8"/>
  <c r="X87" i="8"/>
  <c r="L70" i="2"/>
  <c r="N33" i="2"/>
  <c r="AF42" i="1"/>
  <c r="O64" i="1" s="1"/>
  <c r="Z81" i="8" l="1"/>
  <c r="G88" i="8"/>
  <c r="X83" i="8"/>
  <c r="Y83" i="8"/>
  <c r="AB91" i="8"/>
  <c r="F81" i="8"/>
  <c r="Q81" i="8"/>
  <c r="H85" i="8"/>
  <c r="S86" i="8"/>
  <c r="M89" i="8"/>
  <c r="G83" i="8"/>
  <c r="F89" i="8"/>
  <c r="AE88" i="8"/>
  <c r="I89" i="8"/>
  <c r="AA89" i="8"/>
  <c r="Y89" i="8"/>
  <c r="S92" i="8"/>
  <c r="S91" i="8"/>
  <c r="S82" i="8"/>
  <c r="S90" i="8"/>
  <c r="S83" i="8"/>
  <c r="O81" i="8"/>
  <c r="O79" i="8"/>
  <c r="H87" i="8"/>
  <c r="H83" i="8"/>
  <c r="N84" i="8"/>
  <c r="N82" i="8"/>
  <c r="N81" i="8"/>
  <c r="U83" i="8"/>
  <c r="U84" i="8"/>
  <c r="M83" i="8"/>
  <c r="M84" i="8"/>
  <c r="J87" i="8"/>
  <c r="J90" i="8"/>
  <c r="P92" i="8"/>
  <c r="P84" i="8"/>
  <c r="E85" i="8"/>
  <c r="E81" i="8"/>
  <c r="E82" i="8"/>
  <c r="D85" i="8"/>
  <c r="AC85" i="8"/>
  <c r="AC88" i="8"/>
  <c r="O90" i="8"/>
  <c r="O85" i="8"/>
  <c r="K91" i="8"/>
  <c r="K88" i="8"/>
  <c r="Z84" i="8"/>
  <c r="Z88" i="8"/>
  <c r="V83" i="8"/>
  <c r="V88" i="8"/>
  <c r="N85" i="8"/>
  <c r="J88" i="8"/>
  <c r="R92" i="8"/>
  <c r="AE80" i="8"/>
  <c r="T86" i="8"/>
  <c r="L90" i="8"/>
  <c r="AA80" i="8"/>
  <c r="AA90" i="8"/>
  <c r="K79" i="8"/>
  <c r="T79" i="8"/>
  <c r="AE79" i="8"/>
  <c r="Q80" i="8"/>
  <c r="S80" i="8"/>
  <c r="L81" i="8"/>
  <c r="X81" i="8"/>
  <c r="W82" i="8"/>
  <c r="T82" i="8"/>
  <c r="AB83" i="8"/>
  <c r="K90" i="8"/>
  <c r="G90" i="8"/>
  <c r="I87" i="8"/>
  <c r="F85" i="8"/>
  <c r="M80" i="8"/>
  <c r="O84" i="8"/>
  <c r="AB80" i="8"/>
  <c r="R85" i="8"/>
  <c r="AE85" i="8"/>
  <c r="Y86" i="8"/>
  <c r="P87" i="8"/>
  <c r="Z87" i="8"/>
  <c r="T88" i="8"/>
  <c r="N89" i="8"/>
  <c r="V89" i="8"/>
  <c r="P90" i="8"/>
  <c r="T91" i="8"/>
  <c r="U92" i="8"/>
  <c r="AA81" i="8"/>
  <c r="AA91" i="8"/>
  <c r="L79" i="8"/>
  <c r="U79" i="8"/>
  <c r="P80" i="8"/>
  <c r="V80" i="8"/>
  <c r="Y81" i="8"/>
  <c r="U82" i="8"/>
  <c r="Q83" i="8"/>
  <c r="AE83" i="8"/>
  <c r="I90" i="8"/>
  <c r="K87" i="8"/>
  <c r="G85" i="8"/>
  <c r="J83" i="8"/>
  <c r="AB84" i="8"/>
  <c r="S85" i="8"/>
  <c r="L86" i="8"/>
  <c r="W86" i="8"/>
  <c r="Y87" i="8"/>
  <c r="AB87" i="8"/>
  <c r="S88" i="8"/>
  <c r="O89" i="8"/>
  <c r="W89" i="8"/>
  <c r="L92" i="8"/>
  <c r="T92" i="8"/>
  <c r="AA83" i="8"/>
  <c r="M79" i="8"/>
  <c r="V79" i="8"/>
  <c r="E80" i="8"/>
  <c r="J80" i="8"/>
  <c r="Z80" i="8"/>
  <c r="G81" i="8"/>
  <c r="U81" i="8"/>
  <c r="AB81" i="8"/>
  <c r="M82" i="8"/>
  <c r="V82" i="8"/>
  <c r="F91" i="8"/>
  <c r="H90" i="8"/>
  <c r="I85" i="8"/>
  <c r="W84" i="8"/>
  <c r="V85" i="8"/>
  <c r="M86" i="8"/>
  <c r="X86" i="8"/>
  <c r="V87" i="8"/>
  <c r="AC87" i="8"/>
  <c r="W88" i="8"/>
  <c r="Q89" i="8"/>
  <c r="X89" i="8"/>
  <c r="U90" i="8"/>
  <c r="M92" i="8"/>
  <c r="AA85" i="8"/>
  <c r="E79" i="8"/>
  <c r="N79" i="8"/>
  <c r="W79" i="8"/>
  <c r="F80" i="8"/>
  <c r="K80" i="8"/>
  <c r="W80" i="8"/>
  <c r="R81" i="8"/>
  <c r="AC81" i="8"/>
  <c r="O82" i="8"/>
  <c r="Y82" i="8"/>
  <c r="P83" i="8"/>
  <c r="G91" i="8"/>
  <c r="F86" i="8"/>
  <c r="K85" i="8"/>
  <c r="V84" i="8"/>
  <c r="W85" i="8"/>
  <c r="P86" i="8"/>
  <c r="Z86" i="8"/>
  <c r="U87" i="8"/>
  <c r="AE87" i="8"/>
  <c r="Y88" i="8"/>
  <c r="P89" i="8"/>
  <c r="Z89" i="8"/>
  <c r="T90" i="8"/>
  <c r="Y91" i="8"/>
  <c r="AA86" i="8"/>
  <c r="F79" i="8"/>
  <c r="P79" i="8"/>
  <c r="X79" i="8"/>
  <c r="H80" i="8"/>
  <c r="L80" i="8"/>
  <c r="X80" i="8"/>
  <c r="S81" i="8"/>
  <c r="AE81" i="8"/>
  <c r="Q82" i="8"/>
  <c r="L83" i="8"/>
  <c r="R83" i="8"/>
  <c r="E90" i="8"/>
  <c r="I91" i="8"/>
  <c r="E89" i="8"/>
  <c r="G86" i="8"/>
  <c r="J85" i="8"/>
  <c r="X84" i="8"/>
  <c r="L85" i="8"/>
  <c r="X85" i="8"/>
  <c r="R86" i="8"/>
  <c r="AC86" i="8"/>
  <c r="T87" i="8"/>
  <c r="M88" i="8"/>
  <c r="X88" i="8"/>
  <c r="R89" i="8"/>
  <c r="AB89" i="8"/>
  <c r="Z90" i="8"/>
  <c r="O92" i="8"/>
  <c r="Z91" i="8"/>
  <c r="AA87" i="8"/>
  <c r="H79" i="8"/>
  <c r="Q79" i="8"/>
  <c r="Y79" i="8"/>
  <c r="U80" i="8"/>
  <c r="N80" i="8"/>
  <c r="Y80" i="8"/>
  <c r="F82" i="8"/>
  <c r="L82" i="8"/>
  <c r="P82" i="8"/>
  <c r="N90" i="8"/>
  <c r="H91" i="8"/>
  <c r="H86" i="8"/>
  <c r="G84" i="8"/>
  <c r="T84" i="8"/>
  <c r="Y84" i="8"/>
  <c r="Z85" i="8"/>
  <c r="U86" i="8"/>
  <c r="AE86" i="8"/>
  <c r="S87" i="8"/>
  <c r="N88" i="8"/>
  <c r="AB88" i="8"/>
  <c r="T89" i="8"/>
  <c r="AC89" i="8"/>
  <c r="AB90" i="8"/>
  <c r="AE91" i="8"/>
  <c r="AA88" i="8"/>
  <c r="I79" i="8"/>
  <c r="R79" i="8"/>
  <c r="Z79" i="8"/>
  <c r="T80" i="8"/>
  <c r="O80" i="8"/>
  <c r="AC80" i="8"/>
  <c r="M81" i="8"/>
  <c r="V81" i="8"/>
  <c r="Z82" i="8"/>
  <c r="R82" i="8"/>
  <c r="T83" i="8"/>
  <c r="M90" i="8"/>
  <c r="J91" i="8"/>
  <c r="H89" i="8"/>
  <c r="Q84" i="8"/>
  <c r="AA84" i="8"/>
  <c r="P85" i="8"/>
  <c r="AB85" i="8"/>
  <c r="O87" i="8"/>
  <c r="W87" i="8"/>
  <c r="R88" i="8"/>
  <c r="L89" i="8"/>
  <c r="U89" i="8"/>
  <c r="AE89" i="8"/>
  <c r="Q92" i="8"/>
  <c r="AC91" i="8"/>
  <c r="AA79" i="8"/>
  <c r="J79" i="8"/>
  <c r="S79" i="8"/>
  <c r="AC79" i="8"/>
  <c r="I80" i="8"/>
  <c r="R80" i="8"/>
  <c r="X82" i="8"/>
  <c r="Q85" i="8"/>
  <c r="U88" i="8"/>
  <c r="Y94" i="5"/>
  <c r="Y100" i="5"/>
  <c r="Y166" i="5"/>
  <c r="Y145" i="5"/>
  <c r="Y91" i="5"/>
  <c r="Y112" i="5"/>
  <c r="Y142" i="5"/>
  <c r="Y163" i="5"/>
  <c r="Y175" i="5"/>
  <c r="Y154" i="5"/>
  <c r="Y85" i="5"/>
  <c r="Y88" i="5"/>
  <c r="Y106" i="5"/>
  <c r="Y160" i="5"/>
  <c r="Y172" i="5"/>
  <c r="Y151" i="5"/>
  <c r="Y97" i="5"/>
  <c r="Y103" i="5"/>
  <c r="Y157" i="5"/>
  <c r="Y169" i="5"/>
  <c r="Y148" i="5"/>
  <c r="Y115" i="5"/>
  <c r="Y118" i="5"/>
  <c r="Y121" i="5"/>
  <c r="Y124" i="5"/>
  <c r="Y127" i="5"/>
  <c r="Y130" i="5"/>
  <c r="Y133" i="5"/>
  <c r="Y136" i="5"/>
  <c r="Y139" i="5"/>
  <c r="Y4" i="5"/>
  <c r="Y7" i="5"/>
  <c r="Y10" i="5"/>
  <c r="Y13" i="5"/>
  <c r="Y16" i="5"/>
  <c r="Y19" i="5"/>
  <c r="Y22" i="5"/>
  <c r="Y25" i="5"/>
  <c r="Y28" i="5"/>
  <c r="Y31" i="5"/>
  <c r="Y34" i="5"/>
  <c r="Y37" i="5"/>
  <c r="Y40" i="5"/>
  <c r="Y43" i="5"/>
  <c r="Y46" i="5"/>
  <c r="Y49" i="5"/>
  <c r="Y52" i="5"/>
  <c r="Y55" i="5"/>
  <c r="Y58" i="5"/>
  <c r="Y61" i="5"/>
  <c r="Y64" i="5"/>
  <c r="Y67" i="5"/>
  <c r="Y70" i="5"/>
  <c r="Y73" i="5"/>
  <c r="Y76" i="5"/>
  <c r="Y79" i="5"/>
  <c r="Y82" i="5"/>
  <c r="K70" i="2" l="1"/>
  <c r="G70" i="2"/>
  <c r="E70" i="2"/>
  <c r="F70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4" i="2"/>
  <c r="N35" i="2"/>
  <c r="N36" i="2"/>
  <c r="N37" i="2"/>
  <c r="N38" i="2"/>
  <c r="N41" i="2"/>
  <c r="N42" i="2"/>
  <c r="N43" i="2"/>
  <c r="N44" i="2"/>
  <c r="N46" i="2"/>
  <c r="N47" i="2"/>
  <c r="N48" i="2"/>
  <c r="N49" i="2"/>
  <c r="N50" i="2"/>
  <c r="N51" i="2"/>
  <c r="N52" i="2"/>
  <c r="N53" i="2"/>
  <c r="N54" i="2"/>
  <c r="N55" i="2"/>
  <c r="N56" i="2"/>
  <c r="N58" i="2"/>
  <c r="N59" i="2"/>
  <c r="N4" i="2"/>
  <c r="AN43" i="1"/>
  <c r="AP37" i="1"/>
  <c r="AQ37" i="1"/>
  <c r="AR37" i="1"/>
  <c r="AS37" i="1"/>
  <c r="AT37" i="1"/>
  <c r="AU37" i="1"/>
  <c r="AV37" i="1"/>
  <c r="AW37" i="1"/>
  <c r="AX37" i="1"/>
  <c r="AY37" i="1"/>
  <c r="AZ37" i="1"/>
  <c r="BA37" i="1"/>
  <c r="BB37" i="1"/>
  <c r="BC37" i="1"/>
  <c r="BD37" i="1"/>
  <c r="BE37" i="1"/>
  <c r="BF37" i="1"/>
  <c r="BG37" i="1"/>
  <c r="BH37" i="1"/>
  <c r="AD51" i="1"/>
  <c r="AH51" i="1"/>
  <c r="N51" i="1"/>
  <c r="T51" i="1"/>
  <c r="H51" i="1"/>
  <c r="D51" i="1"/>
  <c r="Z44" i="1" l="1"/>
  <c r="AB44" i="1"/>
  <c r="Z46" i="1"/>
  <c r="Z47" i="1"/>
  <c r="AB41" i="1"/>
  <c r="Z41" i="1"/>
  <c r="X88" i="5"/>
  <c r="Z88" i="5" s="1"/>
  <c r="AA88" i="5" s="1"/>
  <c r="AB50" i="1"/>
  <c r="Z49" i="1"/>
  <c r="AB43" i="1"/>
  <c r="AX43" i="1" s="1"/>
  <c r="AB48" i="1"/>
  <c r="AB45" i="1"/>
  <c r="AX45" i="1" s="1"/>
  <c r="AB42" i="1"/>
  <c r="AM62" i="1" s="1"/>
  <c r="X91" i="5"/>
  <c r="X43" i="5"/>
  <c r="AB49" i="1"/>
  <c r="N70" i="2"/>
  <c r="O70" i="2"/>
  <c r="X121" i="5"/>
  <c r="X160" i="5"/>
  <c r="X58" i="5"/>
  <c r="X55" i="5"/>
  <c r="Z55" i="5" s="1"/>
  <c r="AA55" i="5" s="1"/>
  <c r="X166" i="5"/>
  <c r="X13" i="5"/>
  <c r="Z13" i="5" s="1"/>
  <c r="X124" i="5"/>
  <c r="X52" i="5"/>
  <c r="X151" i="5"/>
  <c r="X85" i="5"/>
  <c r="X37" i="5"/>
  <c r="X4" i="5"/>
  <c r="Z4" i="5" s="1"/>
  <c r="X7" i="5"/>
  <c r="Z7" i="5" s="1"/>
  <c r="X103" i="5"/>
  <c r="X49" i="5"/>
  <c r="X115" i="5"/>
  <c r="X175" i="5"/>
  <c r="X148" i="5"/>
  <c r="X82" i="5"/>
  <c r="X31" i="5"/>
  <c r="X40" i="5"/>
  <c r="X157" i="5"/>
  <c r="X46" i="5"/>
  <c r="X172" i="5"/>
  <c r="X145" i="5"/>
  <c r="X79" i="5"/>
  <c r="X19" i="5"/>
  <c r="Z19" i="5" s="1"/>
  <c r="X154" i="5"/>
  <c r="X97" i="5"/>
  <c r="X61" i="5"/>
  <c r="X169" i="5"/>
  <c r="X142" i="5"/>
  <c r="X100" i="5"/>
  <c r="X64" i="5"/>
  <c r="X16" i="5"/>
  <c r="Z16" i="5" s="1"/>
  <c r="X34" i="5"/>
  <c r="X139" i="5"/>
  <c r="X76" i="5"/>
  <c r="X127" i="5"/>
  <c r="X28" i="5"/>
  <c r="X136" i="5"/>
  <c r="X73" i="5"/>
  <c r="X163" i="5"/>
  <c r="X94" i="5"/>
  <c r="X25" i="5"/>
  <c r="X133" i="5"/>
  <c r="X70" i="5"/>
  <c r="X118" i="5"/>
  <c r="X22" i="5"/>
  <c r="X130" i="5"/>
  <c r="X67" i="5"/>
  <c r="X10" i="5"/>
  <c r="Z10" i="5" s="1"/>
  <c r="M70" i="2"/>
  <c r="Z45" i="1"/>
  <c r="AM58" i="1" s="1"/>
  <c r="Z50" i="1"/>
  <c r="Z48" i="1"/>
  <c r="AB46" i="1"/>
  <c r="Z43" i="1"/>
  <c r="Z42" i="1"/>
  <c r="V51" i="1"/>
  <c r="X51" i="1"/>
  <c r="AJ51" i="1"/>
  <c r="AF51" i="1"/>
  <c r="P51" i="1"/>
  <c r="R51" i="1"/>
  <c r="J51" i="1"/>
  <c r="L51" i="1"/>
  <c r="Z76" i="5" l="1"/>
  <c r="AA76" i="5" s="1"/>
  <c r="Z25" i="5"/>
  <c r="AA25" i="5" s="1"/>
  <c r="Z139" i="5"/>
  <c r="AA139" i="5" s="1"/>
  <c r="Z97" i="5"/>
  <c r="AA97" i="5" s="1"/>
  <c r="Z46" i="5"/>
  <c r="AA46" i="5" s="1"/>
  <c r="Z175" i="5"/>
  <c r="AA175" i="5" s="1"/>
  <c r="Z121" i="5"/>
  <c r="AA121" i="5" s="1"/>
  <c r="Z94" i="5"/>
  <c r="AA94" i="5" s="1"/>
  <c r="Z34" i="5"/>
  <c r="AA34" i="5" s="1"/>
  <c r="Z115" i="5"/>
  <c r="AA115" i="5" s="1"/>
  <c r="Z52" i="5"/>
  <c r="AA52" i="5" s="1"/>
  <c r="Z124" i="5"/>
  <c r="AA124" i="5" s="1"/>
  <c r="Z130" i="5"/>
  <c r="AA130" i="5" s="1"/>
  <c r="Z73" i="5"/>
  <c r="AA73" i="5" s="1"/>
  <c r="Z64" i="5"/>
  <c r="AA64" i="5" s="1"/>
  <c r="Z40" i="5"/>
  <c r="AA40" i="5" s="1"/>
  <c r="Z103" i="5"/>
  <c r="AA103" i="5" s="1"/>
  <c r="Z136" i="5"/>
  <c r="AA136" i="5" s="1"/>
  <c r="Z100" i="5"/>
  <c r="AA100" i="5" s="1"/>
  <c r="Z79" i="5"/>
  <c r="AA79" i="5" s="1"/>
  <c r="Z31" i="5"/>
  <c r="AA31" i="5" s="1"/>
  <c r="Z166" i="5"/>
  <c r="AA166" i="5" s="1"/>
  <c r="Z22" i="5"/>
  <c r="AA22" i="5" s="1"/>
  <c r="Z118" i="5"/>
  <c r="AA118" i="5" s="1"/>
  <c r="Z28" i="5"/>
  <c r="AA28" i="5" s="1"/>
  <c r="Z106" i="5"/>
  <c r="AA106" i="5" s="1"/>
  <c r="Z82" i="5"/>
  <c r="AA82" i="5" s="1"/>
  <c r="Z43" i="5"/>
  <c r="AA43" i="5" s="1"/>
  <c r="Z163" i="5"/>
  <c r="AA163" i="5" s="1"/>
  <c r="Z70" i="5"/>
  <c r="AA70" i="5" s="1"/>
  <c r="Z127" i="5"/>
  <c r="AA127" i="5" s="1"/>
  <c r="Z169" i="5"/>
  <c r="AA169" i="5" s="1"/>
  <c r="Z112" i="5"/>
  <c r="AA112" i="5" s="1"/>
  <c r="Z37" i="5"/>
  <c r="AA37" i="5" s="1"/>
  <c r="Z58" i="5"/>
  <c r="AA58" i="5" s="1"/>
  <c r="Z91" i="5"/>
  <c r="AA91" i="5" s="1"/>
  <c r="Z67" i="5"/>
  <c r="AA67" i="5" s="1"/>
  <c r="Z49" i="5"/>
  <c r="AA49" i="5" s="1"/>
  <c r="Z133" i="5"/>
  <c r="AA133" i="5" s="1"/>
  <c r="Z61" i="5"/>
  <c r="AA61" i="5" s="1"/>
  <c r="Z172" i="5"/>
  <c r="AA172" i="5" s="1"/>
  <c r="Z85" i="5"/>
  <c r="AA85" i="5" s="1"/>
  <c r="Z160" i="5"/>
  <c r="AA160" i="5" s="1"/>
  <c r="Z151" i="5"/>
  <c r="AA151" i="5" s="1"/>
  <c r="Z154" i="5"/>
  <c r="AA154" i="5" s="1"/>
  <c r="Z157" i="5"/>
  <c r="AA157" i="5" s="1"/>
  <c r="Z142" i="5"/>
  <c r="AA142" i="5" s="1"/>
  <c r="Z145" i="5"/>
  <c r="AA145" i="5" s="1"/>
  <c r="Z148" i="5"/>
  <c r="AA148" i="5" s="1"/>
  <c r="BB45" i="1" l="1"/>
  <c r="BB43" i="1"/>
  <c r="G79" i="8"/>
  <c r="P81" i="8"/>
  <c r="AA82" i="8"/>
  <c r="AC82" i="8"/>
  <c r="AE82" i="8"/>
  <c r="E83" i="8"/>
  <c r="W83" i="8"/>
  <c r="Z83" i="8"/>
  <c r="AC83" i="8"/>
  <c r="H84" i="8"/>
  <c r="I84" i="8"/>
  <c r="J84" i="8"/>
  <c r="K84" i="8"/>
  <c r="L84" i="8"/>
  <c r="M85" i="8"/>
  <c r="T85" i="8"/>
  <c r="U85" i="8"/>
  <c r="E86" i="8"/>
  <c r="I86" i="8"/>
  <c r="J86" i="8"/>
  <c r="K86" i="8"/>
  <c r="N86" i="8"/>
  <c r="O86" i="8"/>
  <c r="Q86" i="8"/>
  <c r="V86" i="8"/>
  <c r="L87" i="8"/>
  <c r="M87" i="8"/>
  <c r="N87" i="8"/>
  <c r="R87" i="8"/>
  <c r="P88" i="8"/>
  <c r="Q88" i="8"/>
  <c r="G89" i="8"/>
  <c r="J89" i="8"/>
  <c r="K89" i="8"/>
  <c r="S89" i="8"/>
  <c r="F90" i="8"/>
  <c r="Q90" i="8"/>
  <c r="R90" i="8"/>
  <c r="V90" i="8"/>
  <c r="W90" i="8"/>
  <c r="X90" i="8"/>
  <c r="Y90" i="8"/>
  <c r="AC90" i="8"/>
  <c r="AE90" i="8"/>
  <c r="E91" i="8"/>
  <c r="L91" i="8"/>
  <c r="M91" i="8"/>
  <c r="N91" i="8"/>
  <c r="O91" i="8"/>
  <c r="P91" i="8"/>
  <c r="Q91" i="8"/>
  <c r="R91" i="8"/>
  <c r="V91" i="8"/>
  <c r="W91" i="8"/>
  <c r="X91" i="8"/>
  <c r="B37" i="1"/>
  <c r="C37" i="1"/>
  <c r="Y85" i="8"/>
  <c r="AB82" i="8"/>
  <c r="AB79" i="8"/>
  <c r="AB86" i="8"/>
  <c r="AL46" i="1"/>
  <c r="AV46" i="1" s="1"/>
  <c r="AN44" i="1"/>
  <c r="AX44" i="1" s="1"/>
  <c r="O66" i="1"/>
  <c r="T67" i="1" s="1"/>
  <c r="AM67" i="1" s="1"/>
  <c r="AM68" i="1" s="1"/>
  <c r="O58" i="1"/>
  <c r="AN49" i="1"/>
  <c r="AN47" i="1"/>
  <c r="AN48" i="1"/>
  <c r="O55" i="1"/>
  <c r="AN46" i="1"/>
  <c r="AX46" i="1" s="1"/>
  <c r="O54" i="1" l="1"/>
  <c r="T55" i="1" s="1"/>
  <c r="O62" i="1"/>
  <c r="AN41" i="1"/>
  <c r="AX41" i="1" s="1"/>
  <c r="AX47" i="1"/>
  <c r="BB47" i="1" s="1"/>
  <c r="AL41" i="1"/>
  <c r="AV41" i="1" s="1"/>
  <c r="AZ41" i="1" s="1"/>
  <c r="AX49" i="1"/>
  <c r="BB49" i="1" s="1"/>
  <c r="AX48" i="1"/>
  <c r="BB48" i="1" s="1"/>
  <c r="O74" i="1"/>
  <c r="T75" i="1" s="1"/>
  <c r="AM75" i="1" s="1"/>
  <c r="AM76" i="1" s="1"/>
  <c r="AL48" i="1"/>
  <c r="O82" i="1"/>
  <c r="T83" i="1" s="1"/>
  <c r="AM83" i="1" s="1"/>
  <c r="AM84" i="1" s="1"/>
  <c r="O70" i="1"/>
  <c r="T71" i="1" s="1"/>
  <c r="AM71" i="1" s="1"/>
  <c r="AM72" i="1" s="1"/>
  <c r="O63" i="1"/>
  <c r="T63" i="1" s="1"/>
  <c r="AM63" i="1" s="1"/>
  <c r="AM64" i="1" s="1"/>
  <c r="AL45" i="1"/>
  <c r="T59" i="1"/>
  <c r="AM59" i="1" s="1"/>
  <c r="AM60" i="1" s="1"/>
  <c r="O78" i="1"/>
  <c r="T79" i="1" s="1"/>
  <c r="AM79" i="1" s="1"/>
  <c r="AM80" i="1" s="1"/>
  <c r="BB44" i="1"/>
  <c r="BB46" i="1"/>
  <c r="AN42" i="1"/>
  <c r="AX42" i="1" s="1"/>
  <c r="AZ46" i="1"/>
  <c r="AL47" i="1"/>
  <c r="AL43" i="1"/>
  <c r="AV43" i="1" s="1"/>
  <c r="AL44" i="1"/>
  <c r="F93" i="8"/>
  <c r="Q93" i="8"/>
  <c r="I93" i="8"/>
  <c r="V93" i="8"/>
  <c r="O93" i="8"/>
  <c r="G93" i="8"/>
  <c r="AL42" i="1"/>
  <c r="AC93" i="8"/>
  <c r="AA93" i="8"/>
  <c r="L93" i="8"/>
  <c r="AB93" i="8"/>
  <c r="T93" i="8"/>
  <c r="U93" i="8"/>
  <c r="W93" i="8"/>
  <c r="AE93" i="8"/>
  <c r="N93" i="8"/>
  <c r="X93" i="8"/>
  <c r="H93" i="8"/>
  <c r="Z93" i="8"/>
  <c r="K93" i="8"/>
  <c r="AN50" i="1"/>
  <c r="AX50" i="1" s="1"/>
  <c r="R93" i="8"/>
  <c r="J93" i="8"/>
  <c r="O90" i="1"/>
  <c r="E93" i="8"/>
  <c r="Y93" i="8"/>
  <c r="M93" i="8"/>
  <c r="P93" i="8"/>
  <c r="S93" i="8"/>
  <c r="O86" i="1"/>
  <c r="T87" i="1" s="1"/>
  <c r="AM87" i="1" s="1"/>
  <c r="AM88" i="1" s="1"/>
  <c r="AM55" i="1" l="1"/>
  <c r="AM56" i="1" s="1"/>
  <c r="O91" i="1"/>
  <c r="T91" i="1" s="1"/>
  <c r="AM91" i="1" s="1"/>
  <c r="AM92" i="1" s="1"/>
  <c r="AV45" i="1"/>
  <c r="AZ45" i="1" s="1"/>
  <c r="BD45" i="1" s="1"/>
  <c r="BF45" i="1" s="1"/>
  <c r="BI45" i="1" s="1"/>
  <c r="AV44" i="1"/>
  <c r="AZ44" i="1" s="1"/>
  <c r="BD44" i="1" s="1"/>
  <c r="BF44" i="1" s="1"/>
  <c r="BI44" i="1" s="1"/>
  <c r="AV47" i="1"/>
  <c r="AZ47" i="1" s="1"/>
  <c r="BD47" i="1" s="1"/>
  <c r="BF47" i="1" s="1"/>
  <c r="BI47" i="1" s="1"/>
  <c r="AV48" i="1"/>
  <c r="AZ48" i="1" s="1"/>
  <c r="BD48" i="1" s="1"/>
  <c r="BF48" i="1" s="1"/>
  <c r="BI48" i="1" s="1"/>
  <c r="AV42" i="1"/>
  <c r="AZ42" i="1" s="1"/>
  <c r="BD46" i="1"/>
  <c r="BF46" i="1" s="1"/>
  <c r="BI46" i="1" s="1"/>
  <c r="AP78" i="1"/>
  <c r="BB41" i="1"/>
  <c r="BD41" i="1" s="1"/>
  <c r="BF41" i="1" s="1"/>
  <c r="BI41" i="1" s="1"/>
  <c r="BB42" i="1"/>
  <c r="BB50" i="1"/>
  <c r="AZ43" i="1"/>
  <c r="BD43" i="1" s="1"/>
  <c r="BF43" i="1" s="1"/>
  <c r="BI43" i="1" s="1"/>
  <c r="AX51" i="1"/>
  <c r="AL49" i="1"/>
  <c r="AV49" i="1" s="1"/>
  <c r="AL50" i="1"/>
  <c r="AN51" i="1"/>
  <c r="AB51" i="1"/>
  <c r="F51" i="1"/>
  <c r="X178" i="5"/>
  <c r="AA13" i="5"/>
  <c r="AA10" i="5"/>
  <c r="AA16" i="5"/>
  <c r="AA7" i="5"/>
  <c r="AA4" i="5"/>
  <c r="AA19" i="5"/>
  <c r="BD42" i="1" l="1"/>
  <c r="BF42" i="1" s="1"/>
  <c r="BI42" i="1" s="1"/>
  <c r="AV50" i="1"/>
  <c r="AZ50" i="1" s="1"/>
  <c r="BD50" i="1" s="1"/>
  <c r="BF50" i="1" s="1"/>
  <c r="BI50" i="1" s="1"/>
  <c r="AZ49" i="1"/>
  <c r="BB51" i="1"/>
  <c r="AL51" i="1"/>
  <c r="AR51" i="1"/>
  <c r="AA178" i="5"/>
  <c r="Z51" i="1"/>
  <c r="Z178" i="5"/>
  <c r="Y178" i="5"/>
  <c r="AV51" i="1" l="1"/>
  <c r="AZ51" i="1"/>
  <c r="BD49" i="1"/>
  <c r="BF49" i="1" s="1"/>
  <c r="AP51" i="1"/>
  <c r="BF51" i="1" l="1"/>
  <c r="BI49" i="1"/>
  <c r="BD51" i="1"/>
  <c r="D70" i="2"/>
  <c r="AH37" i="8"/>
  <c r="BC37" i="8"/>
  <c r="BG37" i="8"/>
  <c r="AV37" i="8"/>
  <c r="AX37" i="8"/>
  <c r="BJ37" i="8"/>
  <c r="BO37" i="8"/>
  <c r="BP37" i="8"/>
  <c r="AY37" i="8"/>
  <c r="AW37" i="8"/>
  <c r="BV37" i="8"/>
  <c r="AT37" i="8"/>
  <c r="CA37" i="8"/>
  <c r="BZ37" i="8"/>
  <c r="CE37" i="8"/>
  <c r="CJ37" i="8"/>
  <c r="AN37" i="8"/>
  <c r="BT37" i="8"/>
  <c r="BI37" i="8"/>
  <c r="BF37" i="8"/>
  <c r="BE37" i="8"/>
  <c r="BQ37" i="8"/>
  <c r="BY37" i="8"/>
  <c r="CD37" i="8"/>
  <c r="CM37" i="8"/>
  <c r="BB37" i="8"/>
  <c r="AG37" i="8"/>
  <c r="CB37" i="8"/>
  <c r="AI37" i="8"/>
  <c r="BN37" i="8"/>
  <c r="BW37" i="8"/>
  <c r="AL37" i="8"/>
  <c r="AM37" i="8"/>
  <c r="D79" i="8"/>
  <c r="CG37" i="8"/>
  <c r="AQ37" i="8"/>
  <c r="BM37" i="8"/>
  <c r="BL37" i="8"/>
  <c r="BH37" i="8"/>
  <c r="CI37" i="8"/>
  <c r="BX37" i="8"/>
  <c r="AK37" i="8"/>
  <c r="AO37" i="8"/>
  <c r="AR37" i="8"/>
  <c r="AS37" i="8"/>
  <c r="CH37" i="8"/>
  <c r="BK37" i="8"/>
  <c r="BU37" i="8"/>
  <c r="AJ37" i="8"/>
  <c r="BD37" i="8"/>
  <c r="BR37" i="8"/>
  <c r="CF37" i="8"/>
  <c r="AF37" i="8"/>
  <c r="AU37" i="8"/>
  <c r="AZ37" i="8"/>
  <c r="BA37" i="8"/>
  <c r="AP37" i="8"/>
  <c r="BS37" i="8"/>
  <c r="CK37" i="8"/>
  <c r="CC37" i="8"/>
  <c r="CL37" i="8"/>
  <c r="D80" i="8"/>
  <c r="D82" i="8"/>
  <c r="D86" i="8"/>
  <c r="D91" i="8"/>
  <c r="D90" i="8"/>
  <c r="D83" i="8"/>
  <c r="D81" i="8"/>
  <c r="D89" i="8"/>
  <c r="D93" i="8" l="1"/>
</calcChain>
</file>

<file path=xl/sharedStrings.xml><?xml version="1.0" encoding="utf-8"?>
<sst xmlns="http://schemas.openxmlformats.org/spreadsheetml/2006/main" count="7742" uniqueCount="1407">
  <si>
    <t>SỞ GIÁO DỤC VÀ ĐÀO TẠO ĐẮK LẮK</t>
  </si>
  <si>
    <t>TRƯỜNG THPT HUỲNH THÚC KHÁNG</t>
  </si>
  <si>
    <t>TT</t>
  </si>
  <si>
    <t>MÔN</t>
  </si>
  <si>
    <t>THỂ DỤC</t>
  </si>
  <si>
    <t>GDCD</t>
  </si>
  <si>
    <t>KH</t>
  </si>
  <si>
    <t>HỌ VÀ TÊN</t>
  </si>
  <si>
    <t>TS</t>
  </si>
  <si>
    <t>C. VỤ</t>
  </si>
  <si>
    <t>Tiết TC</t>
  </si>
  <si>
    <t>Tiết KN</t>
  </si>
  <si>
    <t>GHI CHÚ</t>
  </si>
  <si>
    <t>T2</t>
  </si>
  <si>
    <t>Toán</t>
  </si>
  <si>
    <t>TTCM</t>
  </si>
  <si>
    <t>PHT</t>
  </si>
  <si>
    <t>GV</t>
  </si>
  <si>
    <t>11A1</t>
  </si>
  <si>
    <t>Toán-tin</t>
  </si>
  <si>
    <t>12A3</t>
  </si>
  <si>
    <t>10A2</t>
  </si>
  <si>
    <t>Tin</t>
  </si>
  <si>
    <t>Lý - CN</t>
  </si>
  <si>
    <t>11A2</t>
  </si>
  <si>
    <t>TKHĐ</t>
  </si>
  <si>
    <t>Hóa</t>
  </si>
  <si>
    <t>12A1</t>
  </si>
  <si>
    <t>CN</t>
  </si>
  <si>
    <t>Ngữ văn</t>
  </si>
  <si>
    <t>12A2</t>
  </si>
  <si>
    <t>CTCĐ</t>
  </si>
  <si>
    <t>10A1</t>
  </si>
  <si>
    <t>Địa</t>
  </si>
  <si>
    <t>Anh văn</t>
  </si>
  <si>
    <t>TD</t>
  </si>
  <si>
    <t xml:space="preserve">Lớp </t>
  </si>
  <si>
    <t>QP</t>
  </si>
  <si>
    <t>NPT</t>
  </si>
  <si>
    <t>Ghi chú</t>
  </si>
  <si>
    <t xml:space="preserve">PHÂN CÔNG CHUYÊN MÔN  </t>
  </si>
  <si>
    <t>MÃ GV</t>
  </si>
  <si>
    <t>LỚP DẠY</t>
  </si>
  <si>
    <t>KN</t>
  </si>
  <si>
    <t>T/TUẦN</t>
  </si>
  <si>
    <t>Toán - Tin</t>
  </si>
  <si>
    <t>T3</t>
  </si>
  <si>
    <t>T4</t>
  </si>
  <si>
    <t>T5</t>
  </si>
  <si>
    <t>Tt1</t>
  </si>
  <si>
    <t>Tt2</t>
  </si>
  <si>
    <t>Tt3</t>
  </si>
  <si>
    <t>Tt4</t>
  </si>
  <si>
    <t>Tt5</t>
  </si>
  <si>
    <t>Tt6</t>
  </si>
  <si>
    <t>Tt7</t>
  </si>
  <si>
    <t>Tt9</t>
  </si>
  <si>
    <t>Tn3</t>
  </si>
  <si>
    <t>Lc2</t>
  </si>
  <si>
    <t>Lc3</t>
  </si>
  <si>
    <t>Lc4</t>
  </si>
  <si>
    <t>Lc5</t>
  </si>
  <si>
    <t>Lc6</t>
  </si>
  <si>
    <t>Lc7</t>
  </si>
  <si>
    <t>Lc8</t>
  </si>
  <si>
    <t>H1</t>
  </si>
  <si>
    <t>Hóa học</t>
  </si>
  <si>
    <t>H2</t>
  </si>
  <si>
    <t>H3</t>
  </si>
  <si>
    <t>H4</t>
  </si>
  <si>
    <t>H5</t>
  </si>
  <si>
    <t>Sn1</t>
  </si>
  <si>
    <t>Sinh - CN</t>
  </si>
  <si>
    <t>Sn2</t>
  </si>
  <si>
    <t>Sn3</t>
  </si>
  <si>
    <t>Sn4</t>
  </si>
  <si>
    <t>V1</t>
  </si>
  <si>
    <t>V2</t>
  </si>
  <si>
    <t>V3</t>
  </si>
  <si>
    <t>V4</t>
  </si>
  <si>
    <t>V5</t>
  </si>
  <si>
    <t>V6</t>
  </si>
  <si>
    <t>V7</t>
  </si>
  <si>
    <t>V9</t>
  </si>
  <si>
    <t>Sg1</t>
  </si>
  <si>
    <t>Sử - GDCD</t>
  </si>
  <si>
    <t>Sg2</t>
  </si>
  <si>
    <t>Sg3</t>
  </si>
  <si>
    <t>G1</t>
  </si>
  <si>
    <t>G2</t>
  </si>
  <si>
    <t>Địa lý</t>
  </si>
  <si>
    <t>D2</t>
  </si>
  <si>
    <t>D3</t>
  </si>
  <si>
    <t>D4</t>
  </si>
  <si>
    <t>A1</t>
  </si>
  <si>
    <t>A3</t>
  </si>
  <si>
    <t>A4</t>
  </si>
  <si>
    <t>A5</t>
  </si>
  <si>
    <t>A6</t>
  </si>
  <si>
    <t>Q1</t>
  </si>
  <si>
    <t>Thể dục - QP</t>
  </si>
  <si>
    <t>Q2</t>
  </si>
  <si>
    <t>Tq1</t>
  </si>
  <si>
    <t>Tq3</t>
  </si>
  <si>
    <t>Tq4</t>
  </si>
  <si>
    <t>Tq5</t>
  </si>
  <si>
    <t>TOÁN - TIN</t>
  </si>
  <si>
    <t>LÝ - CN</t>
  </si>
  <si>
    <t>HÓA HỌC</t>
  </si>
  <si>
    <t>SINH - CN</t>
  </si>
  <si>
    <t>NGỮ VĂN</t>
  </si>
  <si>
    <t>ĐỊA LÍ</t>
  </si>
  <si>
    <t>NGOẠI NGỮ</t>
  </si>
  <si>
    <t>Số GV đứng lớp</t>
  </si>
  <si>
    <t>Tổng tiết/tổ</t>
  </si>
  <si>
    <t>GVCN</t>
  </si>
  <si>
    <t>Phan Ngọc Quý</t>
  </si>
  <si>
    <t>10A5</t>
  </si>
  <si>
    <t>Phan Thanh Nhật</t>
  </si>
  <si>
    <t>Nguyễn Công Nguyên</t>
  </si>
  <si>
    <t>Nguyễn Thị Tâm</t>
  </si>
  <si>
    <t>Nguyễn Minh Hảo</t>
  </si>
  <si>
    <t>10A4</t>
  </si>
  <si>
    <t>Nguyễn Minh Châu</t>
  </si>
  <si>
    <t>Nguyễn Thị Quỳnh Uyên</t>
  </si>
  <si>
    <t>11A4</t>
  </si>
  <si>
    <t>Nguyễn Thể Bình Viên</t>
  </si>
  <si>
    <t>Hoàng Bá Đạt</t>
  </si>
  <si>
    <t>Huỳnh Thị Liên</t>
  </si>
  <si>
    <t>Bùi Quý Mười</t>
  </si>
  <si>
    <t>Trịnh Hoàng Nhân</t>
  </si>
  <si>
    <t>Đoàn Thị Như Ngà</t>
  </si>
  <si>
    <t>Nguyễn Văn Cương</t>
  </si>
  <si>
    <t>Nguyễn Thị Tuyết Hoa</t>
  </si>
  <si>
    <t>Phạm Hùng Lĩnh</t>
  </si>
  <si>
    <t>H' Sơry Êban</t>
  </si>
  <si>
    <t>Lưu Thị Quý</t>
  </si>
  <si>
    <t>Nguyễn Văn Mỹ</t>
  </si>
  <si>
    <t>Nguyễn Ngọc Ân</t>
  </si>
  <si>
    <t>11A5</t>
  </si>
  <si>
    <t>Ngô Nhân Hòa</t>
  </si>
  <si>
    <t>12A4</t>
  </si>
  <si>
    <t>Hồ Sỹ Kiên</t>
  </si>
  <si>
    <t>11A3</t>
  </si>
  <si>
    <t>H'Him Buôn Krông</t>
  </si>
  <si>
    <t>Nguyễn Đình Hoàng</t>
  </si>
  <si>
    <t>Bùi Thị Hoài Nam</t>
  </si>
  <si>
    <t>Hoàng Tuấn Anh</t>
  </si>
  <si>
    <t>Nguyễn Thị Kim Hà</t>
  </si>
  <si>
    <t>10A3</t>
  </si>
  <si>
    <t>Nguyễn Thị Minh Tâm</t>
  </si>
  <si>
    <t>Lê Ngọc Kim Vy</t>
  </si>
  <si>
    <t>Đậu Thị Hiền</t>
  </si>
  <si>
    <t>Nguyễn Thị Mai</t>
  </si>
  <si>
    <t>Hoàng Thị Thiện</t>
  </si>
  <si>
    <t>Phan Thị Hiền</t>
  </si>
  <si>
    <t>Hoàng Minh Khanh</t>
  </si>
  <si>
    <t>Bùi Thị Thùy Dương</t>
  </si>
  <si>
    <t>Trần Thị Nhung</t>
  </si>
  <si>
    <t>Trương Anh Thùy</t>
  </si>
  <si>
    <t>Trần Thị Minh Hà</t>
  </si>
  <si>
    <t>Y Juin Ktla</t>
  </si>
  <si>
    <t>Trần Thị Hồng</t>
  </si>
  <si>
    <t>Nguyễn Thị Thúy Hằng</t>
  </si>
  <si>
    <t>Trần Thị Mỹ Trang</t>
  </si>
  <si>
    <t>Phan Thanh Sơn</t>
  </si>
  <si>
    <t>TD-QP</t>
  </si>
  <si>
    <t>Thân Thúc Huy Phương</t>
  </si>
  <si>
    <t>Lâm Thị Ngọc Lan</t>
  </si>
  <si>
    <t>Võ Nguyên Tiến</t>
  </si>
  <si>
    <t>Bảo vệ</t>
  </si>
  <si>
    <t>Ngô Phương Thủy</t>
  </si>
  <si>
    <t>Thủ quỹ</t>
  </si>
  <si>
    <t>Thư viện</t>
  </si>
  <si>
    <t>12A5</t>
  </si>
  <si>
    <t>Nguyễn Thị Bích Thảo</t>
  </si>
  <si>
    <t xml:space="preserve">Tuần </t>
  </si>
  <si>
    <t xml:space="preserve">Từ </t>
  </si>
  <si>
    <t>Chọn Tổ chuyên môn -&gt;</t>
  </si>
  <si>
    <t>Lý</t>
  </si>
  <si>
    <t>Sinh</t>
  </si>
  <si>
    <t xml:space="preserve">Văn </t>
  </si>
  <si>
    <t xml:space="preserve">Sử </t>
  </si>
  <si>
    <t>Anh</t>
  </si>
  <si>
    <t>HỌC KÌ 1</t>
  </si>
  <si>
    <t>Tổng</t>
  </si>
  <si>
    <t>HỌC KÌ 2</t>
  </si>
  <si>
    <t>Văn</t>
  </si>
  <si>
    <t>Sử</t>
  </si>
  <si>
    <t>Thứ</t>
  </si>
  <si>
    <t>V8</t>
  </si>
  <si>
    <t>A2</t>
  </si>
  <si>
    <t>Phạm Văn Hiển</t>
  </si>
  <si>
    <t>THỪA</t>
  </si>
  <si>
    <t>DẠY</t>
  </si>
  <si>
    <t>NĂM HỌC</t>
  </si>
  <si>
    <t>Y tế</t>
  </si>
  <si>
    <t>Phạm Văn Thọ</t>
  </si>
  <si>
    <t>10A6</t>
  </si>
  <si>
    <t>10A7</t>
  </si>
  <si>
    <t>10A8</t>
  </si>
  <si>
    <t>10A9</t>
  </si>
  <si>
    <t>10A10</t>
  </si>
  <si>
    <t>11A6</t>
  </si>
  <si>
    <t>11A7</t>
  </si>
  <si>
    <t>11A8</t>
  </si>
  <si>
    <t>11A9</t>
  </si>
  <si>
    <t>Nguyễn Đình Mỹ Giang</t>
  </si>
  <si>
    <t>Lê Thị Đức Hạnh</t>
  </si>
  <si>
    <t>Hc3</t>
  </si>
  <si>
    <t>Hc4</t>
  </si>
  <si>
    <t>Hc5</t>
  </si>
  <si>
    <t>Hc6</t>
  </si>
  <si>
    <t>Hc7</t>
  </si>
  <si>
    <t>Phục vụ</t>
  </si>
  <si>
    <t>12A6</t>
  </si>
  <si>
    <t>12A7</t>
  </si>
  <si>
    <t>12A8</t>
  </si>
  <si>
    <t>PBTĐ</t>
  </si>
  <si>
    <t>TPCM</t>
  </si>
  <si>
    <t>LĐ</t>
  </si>
  <si>
    <t>12A9</t>
  </si>
  <si>
    <t>Nguyễn Thị Thảo</t>
  </si>
  <si>
    <t>D5</t>
  </si>
  <si>
    <t>HỌC KÌ</t>
  </si>
  <si>
    <t>Thân Thúc Minh Phương</t>
  </si>
  <si>
    <t>Mã GV</t>
  </si>
  <si>
    <t>Họ và  tên</t>
  </si>
  <si>
    <t>Chức vụ</t>
  </si>
  <si>
    <t>Chủ nhiệm lớp</t>
  </si>
  <si>
    <t>Thiết bị</t>
  </si>
  <si>
    <t>Hc9</t>
  </si>
  <si>
    <t>Nguyễn Huy Cường</t>
  </si>
  <si>
    <t>HT</t>
  </si>
  <si>
    <t>Thân Thị Minh Phương</t>
  </si>
  <si>
    <t>H' Him Buôn Krông</t>
  </si>
  <si>
    <t>Cao Thị Kim Yến</t>
  </si>
  <si>
    <t>Phòng học</t>
  </si>
  <si>
    <t>Địa lí</t>
  </si>
  <si>
    <t>PBM</t>
  </si>
  <si>
    <t>Tn4</t>
  </si>
  <si>
    <t>Nguyễn Quốc Dũng</t>
  </si>
  <si>
    <t>30</t>
  </si>
  <si>
    <t>Cầu thang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</si>
  <si>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</si>
  <si>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</si>
  <si>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</si>
  <si>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</si>
  <si>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</si>
  <si>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</si>
  <si>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</si>
  <si>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</si>
  <si>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</si>
  <si>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</si>
  <si>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</si>
  <si>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</si>
  <si>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</si>
  <si>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</si>
  <si>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</si>
  <si>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</si>
  <si>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</si>
  <si>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</si>
  <si>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</si>
  <si>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</si>
  <si>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</si>
  <si>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</si>
  <si>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</si>
  <si>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</si>
  <si>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</si>
  <si>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</si>
  <si>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</si>
  <si>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</si>
  <si>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</si>
  <si>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</si>
  <si>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</si>
  <si>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</si>
  <si>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</si>
  <si>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</si>
  <si>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</si>
  <si>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</si>
  <si>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</si>
  <si>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</si>
  <si>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KHO</t>
  </si>
  <si>
    <t>QPAN</t>
  </si>
  <si>
    <t>Kho TB</t>
  </si>
  <si>
    <t>HIỆU TRƯỞNG</t>
  </si>
  <si>
    <t>P.HIỆU TRƯỜNG</t>
  </si>
  <si>
    <t>KẾ TOÁN</t>
  </si>
  <si>
    <t>CÔNG
ĐOÀN</t>
  </si>
  <si>
    <t>VĂN THƯ</t>
  </si>
  <si>
    <t>Y TẾ</t>
  </si>
  <si>
    <t>VP ĐOÀN TN</t>
  </si>
  <si>
    <t>WC</t>
  </si>
  <si>
    <t>BẢO VỆ</t>
  </si>
  <si>
    <t>NHÀ XE CBGV-NV</t>
  </si>
  <si>
    <t>NHÀ XE HỌC SINH</t>
  </si>
  <si>
    <t>NHÀ
ĐA NĂNG</t>
  </si>
  <si>
    <t>CỔNG PHỤ</t>
  </si>
  <si>
    <t>CĂN
TIN</t>
  </si>
  <si>
    <t>WC
NAM</t>
  </si>
  <si>
    <t>ĐIỆN</t>
  </si>
  <si>
    <t>TƯỢNG ĐÀI
HUỲNH THÚC KHÁNG</t>
  </si>
  <si>
    <t>TIN HỌC 1</t>
  </si>
  <si>
    <t>TIN HỌC 2</t>
  </si>
  <si>
    <t>TIN HỌC 3</t>
  </si>
  <si>
    <t>TIN HỌC 4</t>
  </si>
  <si>
    <t>THPT HUỲNH THÚC KHÁNG</t>
  </si>
  <si>
    <t>VP
ĐẢNG BỘ</t>
  </si>
  <si>
    <t>Hóa-sinh</t>
  </si>
  <si>
    <t>x</t>
  </si>
  <si>
    <t>tiết</t>
  </si>
  <si>
    <t>Lớp</t>
  </si>
  <si>
    <t>7h00'-7h45'</t>
  </si>
  <si>
    <t xml:space="preserve">HIỆU TRƯỞNG </t>
  </si>
  <si>
    <t>7h45'-8h30'</t>
  </si>
  <si>
    <t xml:space="preserve"> HIỆU TRƯỞNG </t>
  </si>
  <si>
    <t>11A10</t>
  </si>
  <si>
    <t>Hóa - Sinh</t>
  </si>
  <si>
    <t>TD-QPAN</t>
  </si>
  <si>
    <t>Ngoại ngữ</t>
  </si>
  <si>
    <t>TN-HN</t>
  </si>
  <si>
    <t>TNHN</t>
  </si>
  <si>
    <t>GDĐP</t>
  </si>
  <si>
    <t>KT-PL</t>
  </si>
  <si>
    <t>22-23</t>
  </si>
  <si>
    <t>CỘT KIỂM TRA THƯỜNG XUYÊN</t>
  </si>
  <si>
    <t>Nhạc</t>
  </si>
  <si>
    <t>Mỹ thuật</t>
  </si>
  <si>
    <t>Tổ CM</t>
  </si>
  <si>
    <t>Kỳ 1</t>
  </si>
  <si>
    <t>Kỳ 2</t>
  </si>
  <si>
    <t xml:space="preserve">Tổ </t>
  </si>
  <si>
    <t>Toán - tin</t>
  </si>
  <si>
    <t>KT&amp;PL</t>
  </si>
  <si>
    <t>Tiết bộ môn</t>
  </si>
  <si>
    <t>CN công</t>
  </si>
  <si>
    <t>TN-HN/K1</t>
  </si>
  <si>
    <t>CỘNG</t>
  </si>
  <si>
    <t>CNc</t>
  </si>
  <si>
    <t>CN nông</t>
  </si>
  <si>
    <t>DV</t>
  </si>
  <si>
    <t>Giới</t>
  </si>
  <si>
    <t>DT</t>
  </si>
  <si>
    <t>CỘNG HÒA XÃ HỘI CHỦ NGHĨA VIỆT NAM
Độc lập - Tự do - Hạnh phúc</t>
  </si>
  <si>
    <t>DANH SÁCH CÁN BỘ GIÁO VIÊN VÀ NHÂN VIÊN</t>
  </si>
  <si>
    <t>TTrND</t>
  </si>
  <si>
    <r>
      <rPr>
        <sz val="11"/>
        <rFont val="Times New Roman"/>
        <family val="1"/>
      </rPr>
      <t>SỞ GIÁO DỤC VÀ ĐÀO TẠO ĐẮK LẮK</t>
    </r>
    <r>
      <rPr>
        <sz val="12"/>
        <rFont val="Times New Roman"/>
        <family val="1"/>
      </rPr>
      <t xml:space="preserve">
</t>
    </r>
    <r>
      <rPr>
        <b/>
        <sz val="12"/>
        <rFont val="Times New Roman"/>
        <family val="1"/>
      </rPr>
      <t>TRƯỜNG THPT HUỲNH THÚC KHÁNG</t>
    </r>
  </si>
  <si>
    <t>K.N2</t>
  </si>
  <si>
    <t>Sử - KTPL</t>
  </si>
  <si>
    <r>
      <t xml:space="preserve">SỞ GIÁO DỤC VÀ ĐÀO TẠO ĐẮK LẮK
</t>
    </r>
    <r>
      <rPr>
        <b/>
        <sz val="9"/>
        <rFont val="Times New Roman"/>
        <family val="1"/>
      </rPr>
      <t>TRƯỜNG THPT HUYNH THUC KHÁNG</t>
    </r>
  </si>
  <si>
    <t>HỒ
BƠI</t>
  </si>
  <si>
    <t>KHTN</t>
  </si>
  <si>
    <t>KHXH</t>
  </si>
  <si>
    <t>Trần Văn Nga</t>
  </si>
  <si>
    <t>Nguyễn Thị Quyên</t>
  </si>
  <si>
    <t>THỐNG KÊ TIẾT / TỔ CHUYÊN MÔN / HỌC KÌ /NĂM</t>
  </si>
  <si>
    <t>THỐNG KÊ TIẾT/MÔN/LỚP - SỐ BÀI KIỂM TRA THƯỜNG XUYÊN</t>
  </si>
  <si>
    <t>8h45'-9h30'</t>
  </si>
  <si>
    <t>9h30'-10h15'</t>
  </si>
  <si>
    <t>10h20'-11h5'</t>
  </si>
  <si>
    <t>13h45'-14h30'</t>
  </si>
  <si>
    <t>14h30'-15h15'</t>
  </si>
  <si>
    <t>15h30'-16h15'</t>
  </si>
  <si>
    <t>16h15'-17h00'</t>
  </si>
  <si>
    <t>PHÒNG TRUYỀN THỐNG</t>
  </si>
  <si>
    <t>THƯ
VIỆN</t>
  </si>
  <si>
    <t>PHÒNG
HỘI
ĐỒNG</t>
  </si>
  <si>
    <t>GYM</t>
  </si>
  <si>
    <t>THỰC HÀNH HÓA</t>
  </si>
  <si>
    <t>THỰC HÀNH SINH</t>
  </si>
  <si>
    <t>THỰC HÀNH
LÝ</t>
  </si>
  <si>
    <t>Đường chạy điền kinh</t>
  </si>
  <si>
    <t>SƠ ĐỒ TRƯỜNG THPT HUỲNH THÚC KHÁNG</t>
  </si>
  <si>
    <t>NHÀ CÔNG VỤ</t>
  </si>
  <si>
    <t>WC NỮ</t>
  </si>
  <si>
    <t>Phòng bóng bàn</t>
  </si>
  <si>
    <t>Mã</t>
  </si>
  <si>
    <t>Môn</t>
  </si>
  <si>
    <t>Lý-CNc</t>
  </si>
  <si>
    <t>Tiếng Anh</t>
  </si>
  <si>
    <t>TVTL</t>
  </si>
  <si>
    <t>Giáo vụ</t>
  </si>
  <si>
    <t>CĐ</t>
  </si>
  <si>
    <t>TN-HN/K2</t>
  </si>
  <si>
    <t>đi học</t>
  </si>
  <si>
    <t>4(5)</t>
  </si>
  <si>
    <t>3(4)</t>
  </si>
  <si>
    <t>Trệt</t>
  </si>
  <si>
    <t>Hai</t>
  </si>
  <si>
    <t>Ba</t>
  </si>
  <si>
    <t>GIÁO VỤ</t>
  </si>
  <si>
    <t>Hố nhảy xa</t>
  </si>
  <si>
    <t>K12</t>
  </si>
  <si>
    <t>K10</t>
  </si>
  <si>
    <t>K11</t>
  </si>
  <si>
    <t>Tiết TB/GV</t>
  </si>
  <si>
    <t>K1</t>
  </si>
  <si>
    <t>K2</t>
  </si>
  <si>
    <t xml:space="preserve">CN </t>
  </si>
  <si>
    <t>Giáo dục địa phương</t>
  </si>
  <si>
    <t>TIẾP DÂN
TƯ VẤN</t>
  </si>
  <si>
    <t>THỐNG KÊ THỰC TRẠNG SỐ TIẾT THEO BỘ MÔN</t>
  </si>
  <si>
    <t>3. Số tiết chủ nhiệm, dạy HĐTNHN</t>
  </si>
  <si>
    <t>Tổng tiết tiêu chuẩn của giáo viên</t>
  </si>
  <si>
    <t>II. TỔ NGỮ VĂN</t>
  </si>
  <si>
    <t>Tiết chênh lệch trong năm</t>
  </si>
  <si>
    <t>V. MÔN SINH - CÔNG NGHỆ</t>
  </si>
  <si>
    <t>IV. MÔN HÓA HỌC</t>
  </si>
  <si>
    <t>VI. MÔN LỊCH SỬ</t>
  </si>
  <si>
    <t>VII. MÔN GDCD-KT&amp;PL</t>
  </si>
  <si>
    <t>VIII. MÔN ĐỊA LÍ</t>
  </si>
  <si>
    <t>VI. MÔN NGOẠI NGỮ</t>
  </si>
  <si>
    <t>1. Số tiết dạy môn Tiếng anh trong năm:</t>
  </si>
  <si>
    <t>VIII. MÔN GDTC-QPAN</t>
  </si>
  <si>
    <t>Trung bình tiết thừa/tuần/năm</t>
  </si>
  <si>
    <t>Trung bình tiết thừa/tuần/HK2</t>
  </si>
  <si>
    <t>I. MÔN TOÁN TIN</t>
  </si>
  <si>
    <t>III. MÔN VẬT LÝ - CÔNG NGHỆ</t>
  </si>
  <si>
    <r>
      <t xml:space="preserve">1. Số tiết dạy môn </t>
    </r>
    <r>
      <rPr>
        <b/>
        <sz val="11"/>
        <color rgb="FFFF0000"/>
        <rFont val="Times New Roman"/>
        <family val="1"/>
      </rPr>
      <t>Toán</t>
    </r>
    <r>
      <rPr>
        <sz val="11"/>
        <color rgb="FFFF0000"/>
        <rFont val="Times New Roman"/>
        <family val="1"/>
      </rPr>
      <t xml:space="preserve"> trong năm học:</t>
    </r>
  </si>
  <si>
    <r>
      <t xml:space="preserve">2. Số tiết dạy môn </t>
    </r>
    <r>
      <rPr>
        <b/>
        <sz val="11"/>
        <color rgb="FFFF0000"/>
        <rFont val="Times New Roman"/>
        <family val="1"/>
      </rPr>
      <t>Tin học</t>
    </r>
    <r>
      <rPr>
        <sz val="11"/>
        <color rgb="FFFF0000"/>
        <rFont val="Times New Roman"/>
        <family val="1"/>
      </rPr>
      <t xml:space="preserve"> 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</si>
  <si>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Ngữ văn</t>
    </r>
    <r>
      <rPr>
        <sz val="11"/>
        <color rgb="FF000099"/>
        <rFont val="Times New Roman"/>
        <family val="1"/>
      </rPr>
      <t xml:space="preserve"> trong năm:</t>
    </r>
  </si>
  <si>
    <r>
      <t xml:space="preserve">2. Số tiết dạy </t>
    </r>
    <r>
      <rPr>
        <b/>
        <sz val="11"/>
        <color rgb="FF000099"/>
        <rFont val="Times New Roman"/>
        <family val="1"/>
      </rPr>
      <t xml:space="preserve">GDĐP </t>
    </r>
    <r>
      <rPr>
        <sz val="11"/>
        <color rgb="FF000099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</si>
  <si>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>Vật lý</t>
    </r>
    <r>
      <rPr>
        <sz val="11"/>
        <color rgb="FFFF0000"/>
        <rFont val="Times New Roman"/>
        <family val="1"/>
      </rPr>
      <t xml:space="preserve"> trong năm học:</t>
    </r>
  </si>
  <si>
    <r>
      <t xml:space="preserve">2. Số tiết dạy </t>
    </r>
    <r>
      <rPr>
        <b/>
        <sz val="11"/>
        <color rgb="FFFF0000"/>
        <rFont val="Times New Roman"/>
        <family val="1"/>
      </rPr>
      <t xml:space="preserve">Công nghệ CN </t>
    </r>
    <r>
      <rPr>
        <sz val="11"/>
        <color rgb="FFFF0000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</si>
  <si>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Hóa học</t>
    </r>
    <r>
      <rPr>
        <sz val="11"/>
        <color rgb="FF000099"/>
        <rFont val="Times New Roman"/>
        <family val="1"/>
      </rPr>
      <t xml:space="preserve"> trong năm: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</si>
  <si>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>Sinh học</t>
    </r>
    <r>
      <rPr>
        <sz val="11"/>
        <color rgb="FFFF0000"/>
        <rFont val="Times New Roman"/>
        <family val="1"/>
      </rPr>
      <t xml:space="preserve"> trong năm:</t>
    </r>
  </si>
  <si>
    <r>
      <t xml:space="preserve">2. Số tiết dạy </t>
    </r>
    <r>
      <rPr>
        <b/>
        <sz val="11"/>
        <color rgb="FFFF0000"/>
        <rFont val="Times New Roman"/>
        <family val="1"/>
      </rPr>
      <t xml:space="preserve">GDĐP </t>
    </r>
    <r>
      <rPr>
        <sz val="11"/>
        <color rgb="FFFF0000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</si>
  <si>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Lịch sử</t>
    </r>
    <r>
      <rPr>
        <sz val="11"/>
        <color rgb="FF000099"/>
        <rFont val="Times New Roman"/>
        <family val="1"/>
      </rPr>
      <t xml:space="preserve"> trong năm: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</si>
  <si>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 xml:space="preserve">Địa lí </t>
    </r>
    <r>
      <rPr>
        <sz val="11"/>
        <color rgb="FFFF0000"/>
        <rFont val="Times New Roman"/>
        <family val="1"/>
      </rPr>
      <t>trong năm học:</t>
    </r>
  </si>
  <si>
    <r>
      <t xml:space="preserve">1. Số tiết dạy môn </t>
    </r>
    <r>
      <rPr>
        <b/>
        <sz val="11"/>
        <color rgb="FFFF0000"/>
        <rFont val="Times New Roman"/>
        <family val="1"/>
      </rPr>
      <t xml:space="preserve">GDTC </t>
    </r>
    <r>
      <rPr>
        <sz val="11"/>
        <color rgb="FFFF0000"/>
        <rFont val="Times New Roman"/>
        <family val="1"/>
      </rPr>
      <t>trong năm học:</t>
    </r>
  </si>
  <si>
    <r>
      <t xml:space="preserve">2. Số tiết dạy </t>
    </r>
    <r>
      <rPr>
        <b/>
        <sz val="11"/>
        <color rgb="FFFF0000"/>
        <rFont val="Times New Roman"/>
        <family val="1"/>
      </rPr>
      <t xml:space="preserve">QPAN </t>
    </r>
    <r>
      <rPr>
        <sz val="11"/>
        <color rgb="FFFF0000"/>
        <rFont val="Times New Roman"/>
        <family val="1"/>
      </rPr>
      <t>trong năm</t>
    </r>
  </si>
  <si>
    <r>
      <t xml:space="preserve">1. Số tiết dạy môn </t>
    </r>
    <r>
      <rPr>
        <b/>
        <sz val="11"/>
        <color rgb="FF000099"/>
        <rFont val="Times New Roman"/>
        <family val="1"/>
      </rPr>
      <t>GDCD-KTPL</t>
    </r>
    <r>
      <rPr>
        <sz val="11"/>
        <color rgb="FF000099"/>
        <rFont val="Times New Roman"/>
        <family val="1"/>
      </rPr>
      <t xml:space="preserve"> trong năm:</t>
    </r>
  </si>
  <si>
    <t>Hà Huy Thục</t>
  </si>
  <si>
    <t>Nông Thị Mai</t>
  </si>
  <si>
    <t>∑</t>
  </si>
  <si>
    <t>Chủ nhiệm kỳ 1</t>
  </si>
  <si>
    <t>Chủ nhiệm kỳ 2</t>
  </si>
  <si>
    <t>Số lớp</t>
  </si>
  <si>
    <t>Tiết</t>
  </si>
  <si>
    <t>23-24</t>
  </si>
  <si>
    <t>24-25</t>
  </si>
  <si>
    <t>Q3</t>
  </si>
  <si>
    <t>G3</t>
  </si>
  <si>
    <t>SÂN BÓNG CHUYỀN</t>
  </si>
  <si>
    <t>SÂN BÓNG RỔ</t>
  </si>
  <si>
    <t> 1</t>
  </si>
  <si>
    <t> 0</t>
  </si>
  <si>
    <t>0 </t>
  </si>
  <si>
    <t>1 </t>
  </si>
  <si>
    <t>GVTS</t>
  </si>
  <si>
    <t>BTĐT</t>
  </si>
  <si>
    <t>Thừa giờ</t>
  </si>
  <si>
    <t>con nhỏ</t>
  </si>
  <si>
    <t>TPCM.</t>
  </si>
  <si>
    <t>SÂN BÓNG ĐÁ</t>
  </si>
  <si>
    <t>Vật lí, Hóa học, Sinh học, Tin học</t>
  </si>
  <si>
    <t>Vật lí, Hóa học, Sinh học, CNCN</t>
  </si>
  <si>
    <t>Hóa, KT&amp;PL, Tin, CNCN</t>
  </si>
  <si>
    <t>Vật lí, Địa lí, Tin học, CNCN</t>
  </si>
  <si>
    <t>Vật lí, Địa lí, KT&amp;PL, Tin học</t>
  </si>
  <si>
    <t>Vật lí, Địa lí, KT&amp;PL, CNCN</t>
  </si>
  <si>
    <t>Toán, Hóa, Sinh</t>
  </si>
  <si>
    <t>Văn, Toán, Hóa</t>
  </si>
  <si>
    <t>Toán, Lý, Địa</t>
  </si>
  <si>
    <t>Toán, Sử, Địa</t>
  </si>
  <si>
    <t>Môn học tự chọn</t>
  </si>
  <si>
    <t>Chuyên đề học tập</t>
  </si>
  <si>
    <t>Lich sử</t>
  </si>
  <si>
    <t>STT</t>
  </si>
  <si>
    <t>2024-2025</t>
  </si>
  <si>
    <t>Lê Thị Thu Thảo</t>
  </si>
  <si>
    <t>Hc10</t>
  </si>
  <si>
    <t>Hc11</t>
  </si>
  <si>
    <t>Nguyễn Thị Hoàng Uyên</t>
  </si>
  <si>
    <t>Y Tuyl Niê</t>
  </si>
  <si>
    <t>GVHĐ</t>
  </si>
  <si>
    <t>Bùi Tuấn Đạt</t>
  </si>
  <si>
    <t>Văn thư</t>
  </si>
  <si>
    <t>DANH SÁCH PHÂN CÔNG GIÁO VIÊN CHỦ NHIỆM NĂM HỌC 2024-2025</t>
  </si>
  <si>
    <t xml:space="preserve">LỊCH SỬ </t>
  </si>
  <si>
    <t>GDKT&amp;PL</t>
  </si>
  <si>
    <t>(kèm theo Quyết định số 96/QĐ-HTK ngày 26/08/2024)</t>
  </si>
  <si>
    <t>Phònghọc</t>
  </si>
  <si>
    <t>Thờigian</t>
  </si>
  <si>
    <t>Họvàtên</t>
  </si>
  <si>
    <t>Tiếnganh</t>
  </si>
  <si>
    <t>10a7</t>
  </si>
  <si>
    <t>10a8</t>
  </si>
  <si>
    <t>10a9</t>
  </si>
  <si>
    <t>11a1</t>
  </si>
  <si>
    <t>11a2</t>
  </si>
  <si>
    <t xml:space="preserve">10A10 </t>
  </si>
  <si>
    <t xml:space="preserve">12A6 </t>
  </si>
  <si>
    <t>BUỔI CHIỀU</t>
  </si>
  <si>
    <t>THỜI KHÓA BIỂU - NĂM HỌC 2024-2025</t>
  </si>
  <si>
    <t>Thể dục</t>
  </si>
  <si>
    <t>H' Sơrry Êban</t>
  </si>
  <si>
    <t>Lịch sử</t>
  </si>
  <si>
    <t>Nguyễn minh Châu</t>
  </si>
  <si>
    <t>Tiếng anh</t>
  </si>
  <si>
    <t>Sinh - CNn</t>
  </si>
  <si>
    <t>Tin học</t>
  </si>
  <si>
    <t>Theer dục</t>
  </si>
  <si>
    <t>Shdc</t>
  </si>
  <si>
    <t>Lớp hiện tại</t>
  </si>
  <si>
    <t>Lớp ôn tập</t>
  </si>
  <si>
    <t>Mã HS</t>
  </si>
  <si>
    <t>Họ tên học sinh</t>
  </si>
  <si>
    <t>Ngày sinh</t>
  </si>
  <si>
    <t xml:space="preserve">Toán </t>
  </si>
  <si>
    <t>GDKT &amp;PL</t>
  </si>
  <si>
    <t>Học sinh 
ký tên</t>
  </si>
  <si>
    <t>Lớp Toán</t>
  </si>
  <si>
    <t>Lớp Văn</t>
  </si>
  <si>
    <t>Lớp Anh</t>
  </si>
  <si>
    <t>Lớp Lý</t>
  </si>
  <si>
    <t>Lớp Hóa</t>
  </si>
  <si>
    <t>Lớp Sinh</t>
  </si>
  <si>
    <t>Lớp Sử</t>
  </si>
  <si>
    <t>Lớp Địa</t>
  </si>
  <si>
    <t>Lớp KTPL</t>
  </si>
  <si>
    <t>Nhóm</t>
  </si>
  <si>
    <t>Số môn</t>
  </si>
  <si>
    <t>Số tiết</t>
  </si>
  <si>
    <t>k24-007</t>
  </si>
  <si>
    <t>Trần Nữ Mai Anh</t>
  </si>
  <si>
    <t>27/08/2007</t>
  </si>
  <si>
    <t>k24-016</t>
  </si>
  <si>
    <t>Trần Gia Bảo</t>
  </si>
  <si>
    <t>10/05/2007</t>
  </si>
  <si>
    <t>k24-034</t>
  </si>
  <si>
    <t>Nguyễn Đan Du</t>
  </si>
  <si>
    <t>09/01/2007</t>
  </si>
  <si>
    <t>k24-055</t>
  </si>
  <si>
    <t>Lưu Hồng Đăng</t>
  </si>
  <si>
    <t>28/09/2007</t>
  </si>
  <si>
    <t>k24-069</t>
  </si>
  <si>
    <t>Hoàng Bảo Hân</t>
  </si>
  <si>
    <t>22/02/2007</t>
  </si>
  <si>
    <t>k24-079</t>
  </si>
  <si>
    <t>Nguyễn Trương Diệu Hiền</t>
  </si>
  <si>
    <t>12/01/2007</t>
  </si>
  <si>
    <t>k24-080</t>
  </si>
  <si>
    <t>Phạm Thúy Hiền</t>
  </si>
  <si>
    <t>27/05/2007</t>
  </si>
  <si>
    <t>k24-092</t>
  </si>
  <si>
    <t>Nguyễn Hoàng Sỹ Huân</t>
  </si>
  <si>
    <t>06/03/2007</t>
  </si>
  <si>
    <t>k24-123</t>
  </si>
  <si>
    <t>Lưu Nữ Thiên Kim</t>
  </si>
  <si>
    <t>25/01/2007</t>
  </si>
  <si>
    <t>k24-127</t>
  </si>
  <si>
    <t>H Libera Niê</t>
  </si>
  <si>
    <t>01/11/2007</t>
  </si>
  <si>
    <t>k24-140</t>
  </si>
  <si>
    <t>Nguyễn Giao Long</t>
  </si>
  <si>
    <t>14/02/2007</t>
  </si>
  <si>
    <t>k24-141</t>
  </si>
  <si>
    <t>Đoàn Thanh Luân</t>
  </si>
  <si>
    <t>01/09/2006</t>
  </si>
  <si>
    <t>k24-144</t>
  </si>
  <si>
    <t>Nguyễn Hoàng Khánh Ly</t>
  </si>
  <si>
    <t>27/02/2007</t>
  </si>
  <si>
    <t>k24-181</t>
  </si>
  <si>
    <t>Võ Long Nhật</t>
  </si>
  <si>
    <t>05/09/2007</t>
  </si>
  <si>
    <t>k24-183</t>
  </si>
  <si>
    <t>Nguyễn Hoàng Nữ Nhi</t>
  </si>
  <si>
    <t>30/01/2007</t>
  </si>
  <si>
    <t>k24-187</t>
  </si>
  <si>
    <t>Phạm Uyễn Nhi</t>
  </si>
  <si>
    <t>23/01/2007</t>
  </si>
  <si>
    <t>k24-206</t>
  </si>
  <si>
    <t>Trần Gia Phong</t>
  </si>
  <si>
    <t>24/04/2007</t>
  </si>
  <si>
    <t>k24-209</t>
  </si>
  <si>
    <t>H Phô-lô Mlô</t>
  </si>
  <si>
    <t>25/02/2007</t>
  </si>
  <si>
    <t>k24-215</t>
  </si>
  <si>
    <t>Hoàng Mạnh Quang</t>
  </si>
  <si>
    <t>13/08/2007</t>
  </si>
  <si>
    <t>k24-216</t>
  </si>
  <si>
    <t>Phạm Hoàng Quân</t>
  </si>
  <si>
    <t>29/04/2007</t>
  </si>
  <si>
    <t>k24-223</t>
  </si>
  <si>
    <t>Võ Hoàng Thục Quyên</t>
  </si>
  <si>
    <t>23/03/2007</t>
  </si>
  <si>
    <t>k24-226</t>
  </si>
  <si>
    <t>H Quỳnh Bkrông</t>
  </si>
  <si>
    <t>24/08/2007</t>
  </si>
  <si>
    <t>k24-236</t>
  </si>
  <si>
    <t>Nguyễn Thái San</t>
  </si>
  <si>
    <t>10/06/2007</t>
  </si>
  <si>
    <t>k24-246</t>
  </si>
  <si>
    <t>Trương Hoàng Đức Tâm</t>
  </si>
  <si>
    <t>30/11/2007</t>
  </si>
  <si>
    <t>k24-257</t>
  </si>
  <si>
    <t>Lê Vũ Anh Thi</t>
  </si>
  <si>
    <t>31/03/2007</t>
  </si>
  <si>
    <t>k24-259</t>
  </si>
  <si>
    <t>Hoàng Ngọc Gia Thiên</t>
  </si>
  <si>
    <t>16/01/2007</t>
  </si>
  <si>
    <t>k24-263</t>
  </si>
  <si>
    <t>Nguyễn Hoàng Thông</t>
  </si>
  <si>
    <t>12/10/2007</t>
  </si>
  <si>
    <t>k24-274</t>
  </si>
  <si>
    <t>Trần Ngọc Minh Thư</t>
  </si>
  <si>
    <t>28/02/2007</t>
  </si>
  <si>
    <t>k24-275</t>
  </si>
  <si>
    <t>Võ Anh Thư</t>
  </si>
  <si>
    <t>11/03/2007</t>
  </si>
  <si>
    <t>k24-276</t>
  </si>
  <si>
    <t>Võ Nữ Anh Thư</t>
  </si>
  <si>
    <t>08/04/2007</t>
  </si>
  <si>
    <t>k24-280</t>
  </si>
  <si>
    <t>Đoàn Nguyễn Trọng Tín</t>
  </si>
  <si>
    <t>21/01/2007</t>
  </si>
  <si>
    <t>k24-292</t>
  </si>
  <si>
    <t>Trần Diễm Trâm</t>
  </si>
  <si>
    <t>18/09/2007</t>
  </si>
  <si>
    <t>k24-296</t>
  </si>
  <si>
    <t>Nguyễn Hoàng Bảo Trân</t>
  </si>
  <si>
    <t>21/07/2007</t>
  </si>
  <si>
    <t>k24-302</t>
  </si>
  <si>
    <t>Đặng Thiên Triệu</t>
  </si>
  <si>
    <t>08/07/2007</t>
  </si>
  <si>
    <t>k24-325</t>
  </si>
  <si>
    <t>Lưu Đức Tường</t>
  </si>
  <si>
    <t>02/01/2007</t>
  </si>
  <si>
    <t>k24-334</t>
  </si>
  <si>
    <t>Nguyễn Cao Thụy Vũ</t>
  </si>
  <si>
    <t>29/09/2007</t>
  </si>
  <si>
    <t>k24-335</t>
  </si>
  <si>
    <t>Nguyễn Nguyên Vũ</t>
  </si>
  <si>
    <t>10/04/2006</t>
  </si>
  <si>
    <t>k24-337</t>
  </si>
  <si>
    <t>Phạm Nguyễn Tường Vy</t>
  </si>
  <si>
    <t>06/10/2007</t>
  </si>
  <si>
    <t>k24-340</t>
  </si>
  <si>
    <t>Nguyễn Hoàng Triệu Vỹ</t>
  </si>
  <si>
    <t>11/02/2007</t>
  </si>
  <si>
    <t>12A2_LýSử</t>
  </si>
  <si>
    <t>k24-001</t>
  </si>
  <si>
    <t>Đoàn Thái An</t>
  </si>
  <si>
    <t>06/12/2007</t>
  </si>
  <si>
    <t>12A2_AnhSử</t>
  </si>
  <si>
    <t>k24-010</t>
  </si>
  <si>
    <t>Nguyễn Hoài Thiện Ân</t>
  </si>
  <si>
    <t>17/02/2007</t>
  </si>
  <si>
    <t>12A2_LýSinh</t>
  </si>
  <si>
    <t>k24-028</t>
  </si>
  <si>
    <t>Nguyễn Nữ Kim Cúc</t>
  </si>
  <si>
    <t>12A2_Lý sử</t>
  </si>
  <si>
    <t>k24-041</t>
  </si>
  <si>
    <t>Nguyễn Văn Hà Duy</t>
  </si>
  <si>
    <t>30/10/2007</t>
  </si>
  <si>
    <t>12A2_Hóasinh</t>
  </si>
  <si>
    <t>k24-051</t>
  </si>
  <si>
    <t>Nguyễn Hạnh Đan</t>
  </si>
  <si>
    <t>14/10/2007</t>
  </si>
  <si>
    <t>12A2_HóaAnh</t>
  </si>
  <si>
    <t>k24-056</t>
  </si>
  <si>
    <t>Nguyễn Trần Hải Đăng</t>
  </si>
  <si>
    <t>07/01/2007</t>
  </si>
  <si>
    <t>12A2_LýAnh</t>
  </si>
  <si>
    <t>k24-062</t>
  </si>
  <si>
    <t>Nguyễn Hoàng Giang</t>
  </si>
  <si>
    <t>15/02/2005</t>
  </si>
  <si>
    <t>k24-067</t>
  </si>
  <si>
    <t>Ngô Anh Hào</t>
  </si>
  <si>
    <t>k24-068</t>
  </si>
  <si>
    <t>Nguyễn Thị Lệ Hằng</t>
  </si>
  <si>
    <t>24/01/2007</t>
  </si>
  <si>
    <t>k24-072</t>
  </si>
  <si>
    <t>Nguyễn Nữ Gia Hân</t>
  </si>
  <si>
    <t>16/09/2007</t>
  </si>
  <si>
    <t>k24-082</t>
  </si>
  <si>
    <t>Trần Đức Hiếu</t>
  </si>
  <si>
    <t>10/04/2007</t>
  </si>
  <si>
    <t>12A2_LýHóa</t>
  </si>
  <si>
    <t>k24-093</t>
  </si>
  <si>
    <t>Nguyễn Mạnh Hùng</t>
  </si>
  <si>
    <t>k24-102</t>
  </si>
  <si>
    <t>Hoàng Lê Quốc Hưng</t>
  </si>
  <si>
    <t>30/08/2007</t>
  </si>
  <si>
    <t>k24-106</t>
  </si>
  <si>
    <t>Nguyễn Thụy Kha</t>
  </si>
  <si>
    <t>12A2_HóaSử</t>
  </si>
  <si>
    <t>k24-121</t>
  </si>
  <si>
    <t>Nguyễn Tấn Kiệt</t>
  </si>
  <si>
    <t>28/04/2007</t>
  </si>
  <si>
    <t>12A2_lýHóa</t>
  </si>
  <si>
    <t>k24-133</t>
  </si>
  <si>
    <t>Đinh Bạch Thảo Linh</t>
  </si>
  <si>
    <t>09/07/2007</t>
  </si>
  <si>
    <t>k24-150</t>
  </si>
  <si>
    <t>Nguyễn Như Mai</t>
  </si>
  <si>
    <t>k24-164</t>
  </si>
  <si>
    <t>Trần Thị Kim Ngân</t>
  </si>
  <si>
    <t>01/05/2007</t>
  </si>
  <si>
    <t>k24-173</t>
  </si>
  <si>
    <t>Nguyễn Phúc Hàn Nguyên</t>
  </si>
  <si>
    <t>29/08/2007</t>
  </si>
  <si>
    <t>k24-177</t>
  </si>
  <si>
    <t>H Nguyêt Niê</t>
  </si>
  <si>
    <t>17/06/2007</t>
  </si>
  <si>
    <t>k24-178</t>
  </si>
  <si>
    <t>Đàm Thị Thu Nguyệt</t>
  </si>
  <si>
    <t>31/01/2007</t>
  </si>
  <si>
    <t>k24-190</t>
  </si>
  <si>
    <t>Võ Ngân Nhi</t>
  </si>
  <si>
    <t>19/05/2007</t>
  </si>
  <si>
    <t>k24-192</t>
  </si>
  <si>
    <t>H Như Buôn Krông</t>
  </si>
  <si>
    <t>02/12/2007</t>
  </si>
  <si>
    <t>12A2_HóaLý</t>
  </si>
  <si>
    <t>k24-198</t>
  </si>
  <si>
    <t>Nguyễn Trương Thảo Ny</t>
  </si>
  <si>
    <t>10/01/2007</t>
  </si>
  <si>
    <t>k24-201</t>
  </si>
  <si>
    <t>Phan Thị Mai Oanh</t>
  </si>
  <si>
    <t>02/09/2007</t>
  </si>
  <si>
    <t>k24-202</t>
  </si>
  <si>
    <t>Trần Nữ Lan Oanh</t>
  </si>
  <si>
    <t>16/02/2007</t>
  </si>
  <si>
    <t>12A2_Hóa Sử</t>
  </si>
  <si>
    <t>k24-221</t>
  </si>
  <si>
    <t>Nông Thị Như Quyên</t>
  </si>
  <si>
    <t>16/04/2007</t>
  </si>
  <si>
    <t>k24-224</t>
  </si>
  <si>
    <t>Nguyễn Anh Quyền</t>
  </si>
  <si>
    <t>11/09/2007</t>
  </si>
  <si>
    <t>k24-233</t>
  </si>
  <si>
    <t>Trần Bạch My Sa</t>
  </si>
  <si>
    <t>17/01/2007</t>
  </si>
  <si>
    <t>k24-252</t>
  </si>
  <si>
    <t>Bùi Lê Phương Thảo</t>
  </si>
  <si>
    <t>01/04/2007</t>
  </si>
  <si>
    <t>k24-253</t>
  </si>
  <si>
    <t>Đặng Lê Thanh Thảo</t>
  </si>
  <si>
    <t>07/12/2007</t>
  </si>
  <si>
    <t>k24-278</t>
  </si>
  <si>
    <t>Nguyễn Nữ Cát Tiên</t>
  </si>
  <si>
    <t>29/01/2007</t>
  </si>
  <si>
    <t>k24-288</t>
  </si>
  <si>
    <t>Nguyễn Cửu Thị Thùy Trang</t>
  </si>
  <si>
    <t>07/02/2007</t>
  </si>
  <si>
    <t>k24-289</t>
  </si>
  <si>
    <t>Nguyễn Thị Quỳnh Trang</t>
  </si>
  <si>
    <t>12/04/2007</t>
  </si>
  <si>
    <t>k24-317</t>
  </si>
  <si>
    <t>Lê Trung Trực</t>
  </si>
  <si>
    <t>15/01/2007</t>
  </si>
  <si>
    <t>k24-326</t>
  </si>
  <si>
    <t>Trần Nữ Ngọc Uyên</t>
  </si>
  <si>
    <t>k24-329</t>
  </si>
  <si>
    <t>Hồ Hạ Vi</t>
  </si>
  <si>
    <t>21/10/2007</t>
  </si>
  <si>
    <t>12A3_LýHoá</t>
  </si>
  <si>
    <t>k24-004</t>
  </si>
  <si>
    <t>Nguyễn Ngọc Quỳnh Anh</t>
  </si>
  <si>
    <t>25/07/2007</t>
  </si>
  <si>
    <t>12A3_SửHoá</t>
  </si>
  <si>
    <t>k24-008</t>
  </si>
  <si>
    <t>Lê Hoàng Ngọc Ánh</t>
  </si>
  <si>
    <t>01/12/2007</t>
  </si>
  <si>
    <t>k24-009</t>
  </si>
  <si>
    <t>Lưu Thị Ngọc Ánh</t>
  </si>
  <si>
    <t>10/09/2007</t>
  </si>
  <si>
    <t>12A3_AnhHoá</t>
  </si>
  <si>
    <t>k24-011</t>
  </si>
  <si>
    <t>Phan Hồng Ân</t>
  </si>
  <si>
    <t>01/01/2007</t>
  </si>
  <si>
    <t>12A3_SinhHoá</t>
  </si>
  <si>
    <t>k24-013</t>
  </si>
  <si>
    <t>Võ Hoàng Bách</t>
  </si>
  <si>
    <t>04/11/2006</t>
  </si>
  <si>
    <t>k24-022</t>
  </si>
  <si>
    <t>Võ Huyền Sơn Ca</t>
  </si>
  <si>
    <t>17/07/2007</t>
  </si>
  <si>
    <t>12A3_SinhSử</t>
  </si>
  <si>
    <t>k24-039</t>
  </si>
  <si>
    <t>Nguyễn Thái Duy</t>
  </si>
  <si>
    <t>07/10/2007</t>
  </si>
  <si>
    <t>k24-059</t>
  </si>
  <si>
    <t>Lê Văn Đức</t>
  </si>
  <si>
    <t>12A3_LýSử</t>
  </si>
  <si>
    <t>k24-061</t>
  </si>
  <si>
    <t>Trần Xuân Đức</t>
  </si>
  <si>
    <t>17/04/2007</t>
  </si>
  <si>
    <t>k24-071</t>
  </si>
  <si>
    <t>Nguyễn Ngọc Hân</t>
  </si>
  <si>
    <t>07/03/2007</t>
  </si>
  <si>
    <t>k24-075</t>
  </si>
  <si>
    <t>Trần Cao Kỳ Hân</t>
  </si>
  <si>
    <t>26/08/2007</t>
  </si>
  <si>
    <t>k24-077</t>
  </si>
  <si>
    <t>Hồ Thúc Hậu</t>
  </si>
  <si>
    <t>18/02/2007</t>
  </si>
  <si>
    <t>k24-110</t>
  </si>
  <si>
    <t>Nguyễn Vũ Tuấn Khanh</t>
  </si>
  <si>
    <t>08/03/2007</t>
  </si>
  <si>
    <t xml:space="preserve">12A3_LíSử </t>
  </si>
  <si>
    <t>k24-114</t>
  </si>
  <si>
    <t>Võ Đăng Khoa</t>
  </si>
  <si>
    <t>12/12/2007</t>
  </si>
  <si>
    <t>k24-117</t>
  </si>
  <si>
    <t>Cao Diễm Khuyên</t>
  </si>
  <si>
    <t>05/03/2007</t>
  </si>
  <si>
    <t>k24-130</t>
  </si>
  <si>
    <t>H Lih Bkrông</t>
  </si>
  <si>
    <t>21/06/2007</t>
  </si>
  <si>
    <t>k24-134</t>
  </si>
  <si>
    <t>Nguyễn Hà Khánh Linh</t>
  </si>
  <si>
    <t>12A3_LýHóa</t>
  </si>
  <si>
    <t>k24-163</t>
  </si>
  <si>
    <t>Nguyễn Ngọc Mỹ Ngân</t>
  </si>
  <si>
    <t>22/10/2007</t>
  </si>
  <si>
    <t>k24-185</t>
  </si>
  <si>
    <t>Nguyễn Nữ Khánh Nhi</t>
  </si>
  <si>
    <t>01/09/2007</t>
  </si>
  <si>
    <t>k24-189</t>
  </si>
  <si>
    <t>Trần Thị Yến Nhi</t>
  </si>
  <si>
    <t>04/01/2007</t>
  </si>
  <si>
    <t>12A3_AnhSử</t>
  </si>
  <si>
    <t>k24-199</t>
  </si>
  <si>
    <t>Hoàng Thị Ngọc Oanh</t>
  </si>
  <si>
    <t>18/05/2007</t>
  </si>
  <si>
    <t>k24-207</t>
  </si>
  <si>
    <t>Triệu Quốc Phong</t>
  </si>
  <si>
    <t>01/02/2007</t>
  </si>
  <si>
    <t>k24-213</t>
  </si>
  <si>
    <t>H- Phương Niê</t>
  </si>
  <si>
    <t>21/08/2007</t>
  </si>
  <si>
    <t>k24-247</t>
  </si>
  <si>
    <t>Võ Thiện Tâm</t>
  </si>
  <si>
    <t>k24-269</t>
  </si>
  <si>
    <t>Hồ Nữ Anh Thùy</t>
  </si>
  <si>
    <t>27/04/2007</t>
  </si>
  <si>
    <t>k24-277</t>
  </si>
  <si>
    <t>Vy Thị Thương</t>
  </si>
  <si>
    <t>15/12/2007</t>
  </si>
  <si>
    <t>k24-282</t>
  </si>
  <si>
    <t>Nguyễn Thị Hồng Tình</t>
  </si>
  <si>
    <t>k24-295</t>
  </si>
  <si>
    <t>Hoàng Phương Uyển Trân</t>
  </si>
  <si>
    <t>07/08/2007</t>
  </si>
  <si>
    <t>k24-306</t>
  </si>
  <si>
    <t>Nguyễn Hoàng Đan Trinh</t>
  </si>
  <si>
    <t>18/08/2007</t>
  </si>
  <si>
    <t>k24-307</t>
  </si>
  <si>
    <t>Nguyễn Lê Đan Trinh</t>
  </si>
  <si>
    <t>20/11/2007</t>
  </si>
  <si>
    <t>12A3_LýAnh</t>
  </si>
  <si>
    <t>k24-299</t>
  </si>
  <si>
    <t>Nguyễn Thượng Trí</t>
  </si>
  <si>
    <t>23/04/2007</t>
  </si>
  <si>
    <t>k24-323</t>
  </si>
  <si>
    <t>H Tuễ Aỹun</t>
  </si>
  <si>
    <t>05/01/2007</t>
  </si>
  <si>
    <t>12A3_HóaAnh</t>
  </si>
  <si>
    <t>k24-327</t>
  </si>
  <si>
    <t>Nguyễn Công Văn</t>
  </si>
  <si>
    <t>16/07/2007</t>
  </si>
  <si>
    <t>k24-342</t>
  </si>
  <si>
    <t>Nguyễn Ngọc Thùy Ý</t>
  </si>
  <si>
    <t>12A4_KTPT-SỬ</t>
  </si>
  <si>
    <t>2022-008</t>
  </si>
  <si>
    <t>Vi Thế Anh</t>
  </si>
  <si>
    <t>12/12/2006</t>
  </si>
  <si>
    <t>12A4_KTPT-ANH</t>
  </si>
  <si>
    <t>k24-015</t>
  </si>
  <si>
    <t>Mai Huy Bảo</t>
  </si>
  <si>
    <t>28/10/2007</t>
  </si>
  <si>
    <t>12A4_HOÁ-ANH</t>
  </si>
  <si>
    <t>k24-027</t>
  </si>
  <si>
    <t>Nguyễn Thục Chinh</t>
  </si>
  <si>
    <t>17/09/2007</t>
  </si>
  <si>
    <t>12A4_ANH-HOÁ</t>
  </si>
  <si>
    <t>k24-045</t>
  </si>
  <si>
    <t>Nguyễn Thùy Duyên</t>
  </si>
  <si>
    <t>11/08/2007</t>
  </si>
  <si>
    <t>k24-049</t>
  </si>
  <si>
    <t>Hoàng Ngọc Đan Đan</t>
  </si>
  <si>
    <t>2022-060</t>
  </si>
  <si>
    <t>Nguyễn Thanh Điền</t>
  </si>
  <si>
    <t>26/12/2006</t>
  </si>
  <si>
    <t>k24-060</t>
  </si>
  <si>
    <t>Trần Huỳnh Đức</t>
  </si>
  <si>
    <t>k24-065</t>
  </si>
  <si>
    <t>Huỳnh Phi Hải</t>
  </si>
  <si>
    <t>18/12/2007</t>
  </si>
  <si>
    <t>12A4_KTPT-HOÁ</t>
  </si>
  <si>
    <t>k24-070</t>
  </si>
  <si>
    <t>Lê Duy Hân</t>
  </si>
  <si>
    <t>2022-091</t>
  </si>
  <si>
    <t>Long Văn Hùng</t>
  </si>
  <si>
    <t>07/06/2006</t>
  </si>
  <si>
    <t>k24-104</t>
  </si>
  <si>
    <t>Trần Gia Hưng</t>
  </si>
  <si>
    <t>05/05/2007</t>
  </si>
  <si>
    <t>12A4_KTPL-ANH</t>
  </si>
  <si>
    <t>k24-116</t>
  </si>
  <si>
    <t>Trương Tuấn Khôi</t>
  </si>
  <si>
    <t>14/07/2007</t>
  </si>
  <si>
    <t>12A4_KPPL_SỬ</t>
  </si>
  <si>
    <t>k24-122</t>
  </si>
  <si>
    <t>k24-135</t>
  </si>
  <si>
    <t>Nguyễn Thị Thùy Linh</t>
  </si>
  <si>
    <t>25/06/2007</t>
  </si>
  <si>
    <t>k24-138</t>
  </si>
  <si>
    <t>Ngô Thị Kiều Loan</t>
  </si>
  <si>
    <t>31/12/2007</t>
  </si>
  <si>
    <t>k24-142</t>
  </si>
  <si>
    <t>Nguyễn Thái Triệu Luân</t>
  </si>
  <si>
    <t>31/08/2007</t>
  </si>
  <si>
    <t>k24-146</t>
  </si>
  <si>
    <t>Trần Nữ Bảo Ly</t>
  </si>
  <si>
    <t>06/01/2007</t>
  </si>
  <si>
    <t>12A4_ANH_SỬ</t>
  </si>
  <si>
    <t>k24-149</t>
  </si>
  <si>
    <t>Nguyễn Hương Mai</t>
  </si>
  <si>
    <t>04/09/2007</t>
  </si>
  <si>
    <t>k24-155</t>
  </si>
  <si>
    <t>Nguyễn Nữ Kiều Mi</t>
  </si>
  <si>
    <t>k24-169</t>
  </si>
  <si>
    <t>Mai Thị Thảo Nguyên</t>
  </si>
  <si>
    <t>11/01/2007</t>
  </si>
  <si>
    <t>k24-171</t>
  </si>
  <si>
    <t>Nguyễn Bình Nguyên</t>
  </si>
  <si>
    <t>15/03/2007</t>
  </si>
  <si>
    <t>k24-172</t>
  </si>
  <si>
    <t>Nguyễn Hoàng Thảo Nguyên</t>
  </si>
  <si>
    <t>20/08/2007</t>
  </si>
  <si>
    <t>k24-175</t>
  </si>
  <si>
    <t>Nguyễn Trung Nguyên</t>
  </si>
  <si>
    <t>08/09/2007</t>
  </si>
  <si>
    <t>k24-184</t>
  </si>
  <si>
    <t>Nguyễn Hoàng Yến Nhi</t>
  </si>
  <si>
    <t>k24-219</t>
  </si>
  <si>
    <t>Nguyễn Nữ Bảo Quyên</t>
  </si>
  <si>
    <t>k24-220</t>
  </si>
  <si>
    <t>Nguyễn Nữ Hoàng Quyên</t>
  </si>
  <si>
    <t>23/06/2007</t>
  </si>
  <si>
    <t>k24-229</t>
  </si>
  <si>
    <t>Phạm Dư Quỳnh</t>
  </si>
  <si>
    <t>27/03/2007</t>
  </si>
  <si>
    <t>k24-240</t>
  </si>
  <si>
    <t>Nguyễn Thái Sơn</t>
  </si>
  <si>
    <t>k24-245</t>
  </si>
  <si>
    <t>Trần Minh Tâm</t>
  </si>
  <si>
    <t>k24-248</t>
  </si>
  <si>
    <t>Cao Duy Tân</t>
  </si>
  <si>
    <t>k24-260</t>
  </si>
  <si>
    <t>Hoàng Ngọc Thiện</t>
  </si>
  <si>
    <t>19/02/2007</t>
  </si>
  <si>
    <t>k24-261</t>
  </si>
  <si>
    <t>Nguyễn Hiếu Thiện</t>
  </si>
  <si>
    <t>24/02/2007</t>
  </si>
  <si>
    <t>k24-262</t>
  </si>
  <si>
    <t>Trần Minh Thiện</t>
  </si>
  <si>
    <t>k24-268</t>
  </si>
  <si>
    <t>Mai Trọng Thuận</t>
  </si>
  <si>
    <t>29/12/2006</t>
  </si>
  <si>
    <t>k24-271</t>
  </si>
  <si>
    <t>Hoàng Phương Anh Thư</t>
  </si>
  <si>
    <t>22/05/2007</t>
  </si>
  <si>
    <t>k24-281</t>
  </si>
  <si>
    <t>Trần Trọng Tín</t>
  </si>
  <si>
    <t>03/09/2007</t>
  </si>
  <si>
    <t>k24-298</t>
  </si>
  <si>
    <t>Nguyễn Nữ Huyền Trân</t>
  </si>
  <si>
    <t>12A4_SỬ-HOÁ</t>
  </si>
  <si>
    <t>k24-308</t>
  </si>
  <si>
    <t>Nguyễn Ngọc Tố Trinh</t>
  </si>
  <si>
    <t>k24-328</t>
  </si>
  <si>
    <t>Nguyễn Thúy Vân</t>
  </si>
  <si>
    <t>19/06/2007</t>
  </si>
  <si>
    <t>k24-336</t>
  </si>
  <si>
    <t>Nguyễn Ngọc Thảo Vy</t>
  </si>
  <si>
    <t>k24-002</t>
  </si>
  <si>
    <t>Nguyễn Văn An</t>
  </si>
  <si>
    <t>k24-017</t>
  </si>
  <si>
    <t>Nguyễn Quốc Bân</t>
  </si>
  <si>
    <t>k24-024</t>
  </si>
  <si>
    <t>Trần Thị Mỹ Châu</t>
  </si>
  <si>
    <t>k24-025</t>
  </si>
  <si>
    <t>Hoàng Kim Chi</t>
  </si>
  <si>
    <t>k24-029</t>
  </si>
  <si>
    <t>Nguyễn Hoàng Cung</t>
  </si>
  <si>
    <t>k24-031</t>
  </si>
  <si>
    <t>Hoàng Thị Ngọc Dịu</t>
  </si>
  <si>
    <t>k24-032</t>
  </si>
  <si>
    <t>Hoàng Thị Ngọc Doanh</t>
  </si>
  <si>
    <t>k24-035</t>
  </si>
  <si>
    <t>Lộc Thị Thanh Dung</t>
  </si>
  <si>
    <t>k24-036</t>
  </si>
  <si>
    <t>Trần Nữ Thanh Dung</t>
  </si>
  <si>
    <t>k24-040</t>
  </si>
  <si>
    <t>Nguyễn Trần Khánh Duy</t>
  </si>
  <si>
    <t>k24-081</t>
  </si>
  <si>
    <t>Lê Trung Hiếu</t>
  </si>
  <si>
    <t>k24-084</t>
  </si>
  <si>
    <t>Hoàng Thị Hồng Hòa</t>
  </si>
  <si>
    <t>k24-097</t>
  </si>
  <si>
    <t>Mai Thục Huyên</t>
  </si>
  <si>
    <t>k24-111</t>
  </si>
  <si>
    <t>Nông Lương Khanh</t>
  </si>
  <si>
    <t>k24-112</t>
  </si>
  <si>
    <t>Nông Văn Khánh</t>
  </si>
  <si>
    <t>k24-128</t>
  </si>
  <si>
    <t>Nông Thị Kim Liên</t>
  </si>
  <si>
    <t>k24-147</t>
  </si>
  <si>
    <t>Trần Thị Diệu Ly</t>
  </si>
  <si>
    <t>k24-151</t>
  </si>
  <si>
    <t>Trần Thị Tuyết Mai</t>
  </si>
  <si>
    <t>k24-152</t>
  </si>
  <si>
    <t>Triệu Thị Thanh Mai</t>
  </si>
  <si>
    <t>k24-156</t>
  </si>
  <si>
    <t>Hoàng Phúc Minh</t>
  </si>
  <si>
    <t>k24-166</t>
  </si>
  <si>
    <t>Hoàng Minh Ngôn</t>
  </si>
  <si>
    <t>k24-167</t>
  </si>
  <si>
    <t>Hoàng Thị Thảo Nguyên</t>
  </si>
  <si>
    <t>k24-179</t>
  </si>
  <si>
    <t>Hoàng Thị Ánh Nguyệt</t>
  </si>
  <si>
    <t>k24-204</t>
  </si>
  <si>
    <t>Luân Văn Phiếu</t>
  </si>
  <si>
    <t>2022-021</t>
  </si>
  <si>
    <t>Y Phong Byă</t>
  </si>
  <si>
    <t>k24-214</t>
  </si>
  <si>
    <t>Phan Nguyễn Nguyên Phương</t>
  </si>
  <si>
    <t>k24-218</t>
  </si>
  <si>
    <t>Phạm Đức Quý</t>
  </si>
  <si>
    <t>HS1010072295</t>
  </si>
  <si>
    <t>Nguyễn Đại Tài</t>
  </si>
  <si>
    <t>k24-244</t>
  </si>
  <si>
    <t>Nguyễn Nữ Mỹ Tâm</t>
  </si>
  <si>
    <t>k24-251</t>
  </si>
  <si>
    <t>Nguyễn Võ Huyền Thao</t>
  </si>
  <si>
    <t>k24-255</t>
  </si>
  <si>
    <t>Lưu Văn Thắng</t>
  </si>
  <si>
    <t>k24-270</t>
  </si>
  <si>
    <t>Chu Thị Thủy</t>
  </si>
  <si>
    <t>k24-286</t>
  </si>
  <si>
    <t>Hứa Thị Quỳnh Trang</t>
  </si>
  <si>
    <t>k24-290</t>
  </si>
  <si>
    <t>Lý Ngọc Thùy Trâm</t>
  </si>
  <si>
    <t>k24-293</t>
  </si>
  <si>
    <t>Bạch Nữ Huyền Trân</t>
  </si>
  <si>
    <t>k24-294</t>
  </si>
  <si>
    <t>Hà Huyền Trân</t>
  </si>
  <si>
    <t>k24-305</t>
  </si>
  <si>
    <t>Hoàng Thị Đan Trinh</t>
  </si>
  <si>
    <t>k24-309</t>
  </si>
  <si>
    <t>Nguyễn Thuỳ Đan Trinh</t>
  </si>
  <si>
    <t>k24-311</t>
  </si>
  <si>
    <t>Nguyễn Trần Quốc Trọng</t>
  </si>
  <si>
    <t>k24-318</t>
  </si>
  <si>
    <t>Phạm Kiên Trường</t>
  </si>
  <si>
    <t>k24-322</t>
  </si>
  <si>
    <t>Nông Anh Tuấn</t>
  </si>
  <si>
    <t>k24-332</t>
  </si>
  <si>
    <t>Hoàng Minh Vũ</t>
  </si>
  <si>
    <t>6840322llq0121</t>
  </si>
  <si>
    <t>Trần Nữ Gia Vy</t>
  </si>
  <si>
    <t>k24-339</t>
  </si>
  <si>
    <t>Trần Thị Yến Vy</t>
  </si>
  <si>
    <t>12A6_SửĐịa</t>
  </si>
  <si>
    <t>k24-003</t>
  </si>
  <si>
    <t>Nguyễn Ngọc Anh</t>
  </si>
  <si>
    <t>k24-012</t>
  </si>
  <si>
    <t>Trần Công Ân</t>
  </si>
  <si>
    <t>k24-020</t>
  </si>
  <si>
    <t>Nguyễn Thanh Bình</t>
  </si>
  <si>
    <t>12A6_AnhĐịa</t>
  </si>
  <si>
    <t>k24-026</t>
  </si>
  <si>
    <t>Nguyễn Ngọc Bảo Chi</t>
  </si>
  <si>
    <t>k24-030</t>
  </si>
  <si>
    <t>Triệu Vương Diễm</t>
  </si>
  <si>
    <t>k24-043</t>
  </si>
  <si>
    <t>Chu Thị Mỹ Duyên</t>
  </si>
  <si>
    <t>k24-047</t>
  </si>
  <si>
    <t>Trần Vỷ Kỳ Duyên</t>
  </si>
  <si>
    <t>k24-052</t>
  </si>
  <si>
    <t>Nguyễn Nữ Phương Đan</t>
  </si>
  <si>
    <t>12A6_AnhLý</t>
  </si>
  <si>
    <t>k24-054</t>
  </si>
  <si>
    <t>Hoàng Hải Đăng</t>
  </si>
  <si>
    <t>k24-057</t>
  </si>
  <si>
    <t>Hứa Thị Kim Đồng</t>
  </si>
  <si>
    <t>12A6_AnhTin</t>
  </si>
  <si>
    <t>k24-058</t>
  </si>
  <si>
    <t>Bùi Tiến Đức</t>
  </si>
  <si>
    <t>k24-073</t>
  </si>
  <si>
    <t>Nguyễn Trần Bảo Hân</t>
  </si>
  <si>
    <t>12A6_LýĐịa</t>
  </si>
  <si>
    <t>k24-076</t>
  </si>
  <si>
    <t>Trần Hoàng Gia Hân</t>
  </si>
  <si>
    <t>k24-078</t>
  </si>
  <si>
    <t>Hoàng Thị Thu Hiền</t>
  </si>
  <si>
    <t>k24-090</t>
  </si>
  <si>
    <t>Đàm Thị Bách Hợp</t>
  </si>
  <si>
    <t>k24-094</t>
  </si>
  <si>
    <t>Nguyễn Đức Huy</t>
  </si>
  <si>
    <t>k24-098</t>
  </si>
  <si>
    <t>Nguyễn Ngọc Diệp Huyên</t>
  </si>
  <si>
    <t>k24-105</t>
  </si>
  <si>
    <t>Nguyễn Minh Hy</t>
  </si>
  <si>
    <t>k24-109</t>
  </si>
  <si>
    <t>Nguyễn Hoàng Khang</t>
  </si>
  <si>
    <t>k24-115</t>
  </si>
  <si>
    <t>Phạm Đức Khôi</t>
  </si>
  <si>
    <t>k24-124</t>
  </si>
  <si>
    <t>Hoàng Thị Lành</t>
  </si>
  <si>
    <t>k24-136</t>
  </si>
  <si>
    <t>Hứa Thị Loan</t>
  </si>
  <si>
    <t>k24-148</t>
  </si>
  <si>
    <t>Lưu Ngọc Mai</t>
  </si>
  <si>
    <t>k24-153</t>
  </si>
  <si>
    <t>Hoàng Văn Mạnh</t>
  </si>
  <si>
    <t>k24-168</t>
  </si>
  <si>
    <t>Lưu Nguyễn Khải Nguyên</t>
  </si>
  <si>
    <t>k24-188</t>
  </si>
  <si>
    <t>Trần Nữ Yến Nhi</t>
  </si>
  <si>
    <t>2021-188</t>
  </si>
  <si>
    <t>Văn Nhuận</t>
  </si>
  <si>
    <t>k24-194</t>
  </si>
  <si>
    <t>Vi Thị Quỳnh Như</t>
  </si>
  <si>
    <t>2022-210</t>
  </si>
  <si>
    <t>Nguyễn Vũ Hương Ni</t>
  </si>
  <si>
    <t>k24-200</t>
  </si>
  <si>
    <t>Nguyễn Nữ Kiều Oanh</t>
  </si>
  <si>
    <t>k24-205</t>
  </si>
  <si>
    <t>Hoàng Nhất Phong</t>
  </si>
  <si>
    <t>k24-222</t>
  </si>
  <si>
    <t>Phạm Hoàng Chi Quyên</t>
  </si>
  <si>
    <t>k24-225</t>
  </si>
  <si>
    <t>Vy Thế Quyền</t>
  </si>
  <si>
    <t>k24-243</t>
  </si>
  <si>
    <t>Nguyễn Nhật Tăng</t>
  </si>
  <si>
    <t>k24-254</t>
  </si>
  <si>
    <t>Nông Thị Phương Thảo</t>
  </si>
  <si>
    <t>k24-258</t>
  </si>
  <si>
    <t>Nguyễn Ngọc Tú Thi</t>
  </si>
  <si>
    <t>k24-272</t>
  </si>
  <si>
    <t>Nguyễn Nữ Anh Thư</t>
  </si>
  <si>
    <t>k24-273</t>
  </si>
  <si>
    <t>Nông Thị Minh Thư</t>
  </si>
  <si>
    <t>k24-310</t>
  </si>
  <si>
    <t>Nông Thị Kiều Trinh</t>
  </si>
  <si>
    <t>k24-315</t>
  </si>
  <si>
    <t>Đặng Nguyễn Thành Trung</t>
  </si>
  <si>
    <t>k24-314</t>
  </si>
  <si>
    <t>Vũ Thiên Thanh Trúc</t>
  </si>
  <si>
    <t>k24-321</t>
  </si>
  <si>
    <t>Hoàng Bảo Tuấn</t>
  </si>
  <si>
    <t>k24-319</t>
  </si>
  <si>
    <t>Đỗ Trần Anh Tú</t>
  </si>
  <si>
    <t>k24-341</t>
  </si>
  <si>
    <t>Y Xem Niê</t>
  </si>
  <si>
    <t>12- Anh Địa</t>
  </si>
  <si>
    <t>k24-014</t>
  </si>
  <si>
    <t>Lưu Chí Bảo</t>
  </si>
  <si>
    <t>12 - Anh Lý</t>
  </si>
  <si>
    <t>k24-021</t>
  </si>
  <si>
    <t>Nguyễn Văn Lâm Bình</t>
  </si>
  <si>
    <t>12 - Anh GDKT &amp;PL</t>
  </si>
  <si>
    <t>k24-023</t>
  </si>
  <si>
    <t>Hoàng Nữ Á Châu</t>
  </si>
  <si>
    <t>k24-346</t>
  </si>
  <si>
    <t>Ngô Kỳ Duyên</t>
  </si>
  <si>
    <t>12 - Địa GDKT &amp;PL</t>
  </si>
  <si>
    <t>k24-037</t>
  </si>
  <si>
    <t>Luân Thành Dũng</t>
  </si>
  <si>
    <t>12 - Sử Địa</t>
  </si>
  <si>
    <t>k24-066</t>
  </si>
  <si>
    <t>Nguyễn Hữu Hải</t>
  </si>
  <si>
    <t>k24-063</t>
  </si>
  <si>
    <t>Ngô Nguyễn Vi Hạ</t>
  </si>
  <si>
    <t>2022-077</t>
  </si>
  <si>
    <t>Hoàng Gia Hân</t>
  </si>
  <si>
    <t>k24-085</t>
  </si>
  <si>
    <t>Nguyễn Đình Hoài</t>
  </si>
  <si>
    <t>k24-088</t>
  </si>
  <si>
    <t>Hồ Văn Huy Hoàng</t>
  </si>
  <si>
    <t>12 - Sử GDKT &amp;PL</t>
  </si>
  <si>
    <t>k24-100</t>
  </si>
  <si>
    <t>Nguyễn Nữ Diệu Huyền</t>
  </si>
  <si>
    <t>k24-347</t>
  </si>
  <si>
    <t>k24-107</t>
  </si>
  <si>
    <t>Tạ Công Kha</t>
  </si>
  <si>
    <t>2022-110</t>
  </si>
  <si>
    <t>Trần Gia Khánh</t>
  </si>
  <si>
    <t>k24-108</t>
  </si>
  <si>
    <t>Trương Đức Khải</t>
  </si>
  <si>
    <t>k24-145</t>
  </si>
  <si>
    <t>Nguyễn Thạch Cẩm Ly</t>
  </si>
  <si>
    <t>2022-134</t>
  </si>
  <si>
    <t>Y' Mik Ky Ktla</t>
  </si>
  <si>
    <t>12 - Anh Địa</t>
  </si>
  <si>
    <t>k24-159</t>
  </si>
  <si>
    <t>Nguyễn Ngọc Xuân My</t>
  </si>
  <si>
    <t>k24-160</t>
  </si>
  <si>
    <t>Nguyễn Nữ Hoàn Mỹ</t>
  </si>
  <si>
    <t>12 - Lý + Địa</t>
  </si>
  <si>
    <t>k24-165</t>
  </si>
  <si>
    <t>Triệu Phương Ngọc</t>
  </si>
  <si>
    <t>k24-170</t>
  </si>
  <si>
    <t>Nguyễn Bảo Nguyên</t>
  </si>
  <si>
    <t>k24-176</t>
  </si>
  <si>
    <t>Vũ Đình Phúc Nguyên</t>
  </si>
  <si>
    <t>k24-182</t>
  </si>
  <si>
    <t>Nguyễn Hoài Đan Nhi</t>
  </si>
  <si>
    <t>k24-193</t>
  </si>
  <si>
    <t>Hoàng Nguyên Quỳnh Như</t>
  </si>
  <si>
    <t>k24-203</t>
  </si>
  <si>
    <t>Lộc Thị Phê</t>
  </si>
  <si>
    <t>k24-210</t>
  </si>
  <si>
    <t>Võ Xuân Phú</t>
  </si>
  <si>
    <t>k24-228</t>
  </si>
  <si>
    <t>Nguyễn Như Diễm Quỳnh</t>
  </si>
  <si>
    <t>k24-241</t>
  </si>
  <si>
    <t>Nông Thế Sơn</t>
  </si>
  <si>
    <t>k24-242</t>
  </si>
  <si>
    <t>Nguyễn Thị Thu Sương</t>
  </si>
  <si>
    <t>k24-249</t>
  </si>
  <si>
    <t>Chu Nhật Tân</t>
  </si>
  <si>
    <t>k24-250</t>
  </si>
  <si>
    <t>Hoàng Bảo Thái</t>
  </si>
  <si>
    <t>k24-345</t>
  </si>
  <si>
    <t>Nguyễn Thị Thủy Tiên</t>
  </si>
  <si>
    <t>2022-292</t>
  </si>
  <si>
    <t>Phạm Trung Tín</t>
  </si>
  <si>
    <t>k24-157</t>
  </si>
  <si>
    <t>H Trà My Ktla</t>
  </si>
  <si>
    <t>k24-301</t>
  </si>
  <si>
    <t>Phan Hữu Triết</t>
  </si>
  <si>
    <t>12-Anh GDKT&amp;PL</t>
  </si>
  <si>
    <t>k24-303</t>
  </si>
  <si>
    <t>Bùi Nữ Đan Trinh</t>
  </si>
  <si>
    <t>k24-304</t>
  </si>
  <si>
    <t>Hà Tú Trinh</t>
  </si>
  <si>
    <t>k24-338</t>
  </si>
  <si>
    <t>Phạm Nữ Phương Vy</t>
  </si>
  <si>
    <t>k24-343</t>
  </si>
  <si>
    <t>Lê Thùy Yến</t>
  </si>
  <si>
    <t>k24-005</t>
  </si>
  <si>
    <t>Nguyễn Thị Tú Anh</t>
  </si>
  <si>
    <t>k24-006</t>
  </si>
  <si>
    <t>Phạm Hoài Trâm Anh</t>
  </si>
  <si>
    <t>10/02/2007</t>
  </si>
  <si>
    <t>k24-019</t>
  </si>
  <si>
    <t>Phùng Thị Bích</t>
  </si>
  <si>
    <t>k24-046</t>
  </si>
  <si>
    <t>Phạm Thị Mỹ Duyên</t>
  </si>
  <si>
    <t>k24-038</t>
  </si>
  <si>
    <t>Nguyễn Công Dũng</t>
  </si>
  <si>
    <t>10/11/2007</t>
  </si>
  <si>
    <t>k24-048</t>
  </si>
  <si>
    <t>Lộc Thanh Đài</t>
  </si>
  <si>
    <t>25/05/2007</t>
  </si>
  <si>
    <t>k24-053</t>
  </si>
  <si>
    <t>Chu Văn Đạt</t>
  </si>
  <si>
    <t>k24-064</t>
  </si>
  <si>
    <t>Hoàng Đình Hải</t>
  </si>
  <si>
    <t>k24-083</t>
  </si>
  <si>
    <t>Triệu Đức Hiếu</t>
  </si>
  <si>
    <t>30/12/2007</t>
  </si>
  <si>
    <t>k24-089</t>
  </si>
  <si>
    <t>Hoàng Nam Hợi</t>
  </si>
  <si>
    <t>02/03/2007</t>
  </si>
  <si>
    <t>k24-101</t>
  </si>
  <si>
    <t>Chung Tuấn Hưng</t>
  </si>
  <si>
    <t>k24-113</t>
  </si>
  <si>
    <t>Lý Ngọc Khí</t>
  </si>
  <si>
    <t>13/04/2006</t>
  </si>
  <si>
    <t>k24-129</t>
  </si>
  <si>
    <t>Phùng Thị Kiều Liên</t>
  </si>
  <si>
    <t>01/08/2007</t>
  </si>
  <si>
    <t>k24-132</t>
  </si>
  <si>
    <t>Chu Thị Thùy Linh</t>
  </si>
  <si>
    <t>04/12/2007</t>
  </si>
  <si>
    <t>k24-137</t>
  </si>
  <si>
    <t>Lý Thị Thanh Loan</t>
  </si>
  <si>
    <t>12/11/2007</t>
  </si>
  <si>
    <t>k24-139</t>
  </si>
  <si>
    <t>Luân Văn Long</t>
  </si>
  <si>
    <t>19/12/2007</t>
  </si>
  <si>
    <t>k24-143</t>
  </si>
  <si>
    <t>Nguyễn Hoài Nhã Ly</t>
  </si>
  <si>
    <t>k24-158</t>
  </si>
  <si>
    <t>Nguyễn Huyền My</t>
  </si>
  <si>
    <t>23/07/2007</t>
  </si>
  <si>
    <t>k24-191</t>
  </si>
  <si>
    <t>Trịnh Thị Hồng Nhung</t>
  </si>
  <si>
    <t>k24-197</t>
  </si>
  <si>
    <t>H Nira Ktla</t>
  </si>
  <si>
    <t>12/05/2007</t>
  </si>
  <si>
    <t>k24-211</t>
  </si>
  <si>
    <t>Y Phùng Buôn Krông</t>
  </si>
  <si>
    <t>22/09/2007</t>
  </si>
  <si>
    <t>k24-212</t>
  </si>
  <si>
    <t>Hoàng Thị Hồng Phương</t>
  </si>
  <si>
    <t>k24-344</t>
  </si>
  <si>
    <t>Y Rô Za Ktla</t>
  </si>
  <si>
    <t>28/03/2007</t>
  </si>
  <si>
    <t>k24-131</t>
  </si>
  <si>
    <t>H Sa Lin Niê</t>
  </si>
  <si>
    <t>08/06/2007</t>
  </si>
  <si>
    <t>k24-234</t>
  </si>
  <si>
    <t>Nguyễn Đình San</t>
  </si>
  <si>
    <t>k24-237</t>
  </si>
  <si>
    <t>Hứa Văn Sang</t>
  </si>
  <si>
    <t>20/02/2007</t>
  </si>
  <si>
    <t>k24-266</t>
  </si>
  <si>
    <t>Hoàng Thị Mai Thu</t>
  </si>
  <si>
    <t>k24-291</t>
  </si>
  <si>
    <t>Nguyễn Thị Huỳnh Trâm</t>
  </si>
  <si>
    <t>12/06/2007</t>
  </si>
  <si>
    <t>k24-297</t>
  </si>
  <si>
    <t>Nguyễn Ngọc Bảo Trân</t>
  </si>
  <si>
    <t>k24-300</t>
  </si>
  <si>
    <t>H Triên Ktla</t>
  </si>
  <si>
    <t>15/06/2007</t>
  </si>
  <si>
    <t>k24-313</t>
  </si>
  <si>
    <t>Nguyễn Võ Thanh Trúc</t>
  </si>
  <si>
    <t>21/09/2007</t>
  </si>
  <si>
    <t>k24-320</t>
  </si>
  <si>
    <t>Nguyễn Ngọc Khả Tú</t>
  </si>
  <si>
    <t>30/04/2007</t>
  </si>
  <si>
    <t>k24-331</t>
  </si>
  <si>
    <t>Hứa Văn Vinh</t>
  </si>
  <si>
    <t>19/10/2006</t>
  </si>
  <si>
    <t>k24-333</t>
  </si>
  <si>
    <t>Hoàng Tuấn Vũ</t>
  </si>
  <si>
    <t>18/11/2007</t>
  </si>
  <si>
    <t xml:space="preserve"> </t>
  </si>
  <si>
    <t>BUỔI SÁNG</t>
  </si>
  <si>
    <t xml:space="preserve"> - Môn Lich sử 4 lớp:</t>
  </si>
  <si>
    <t xml:space="preserve"> - Môn KT&amp; PL 2 lớp:</t>
  </si>
  <si>
    <r>
      <rPr>
        <b/>
        <sz val="11"/>
        <color rgb="FFFF0000"/>
        <rFont val="Times New Roman"/>
        <family val="1"/>
      </rPr>
      <t>G2 - Lớp 2:</t>
    </r>
    <r>
      <rPr>
        <sz val="11"/>
        <color rgb="FFFF0000"/>
        <rFont val="Times New Roman"/>
        <family val="1"/>
      </rPr>
      <t xml:space="preserve"> Gồm các lớp 12A7, 12A8, học tiết 1, 2 chiều thứ 3 tại phòng học lớp 12A7</t>
    </r>
  </si>
  <si>
    <t xml:space="preserve"> - Môn Tiếng anh 3 lớp:</t>
  </si>
  <si>
    <t xml:space="preserve"> - Môn Vật lí 2 lớp:</t>
  </si>
  <si>
    <r>
      <rPr>
        <b/>
        <sz val="11"/>
        <color rgb="FFC00000"/>
        <rFont val="Times New Roman"/>
        <family val="1"/>
      </rPr>
      <t>Lớp Lc2:</t>
    </r>
    <r>
      <rPr>
        <sz val="11"/>
        <color rgb="FFC00000"/>
        <rFont val="Times New Roman"/>
        <family val="1"/>
      </rPr>
      <t xml:space="preserve"> Gồm các lớp 12A1, 12A5, 12A6, 12A7 = 26HS học tiết 2,4 chiều thứ 5 tại phòng học 12A1</t>
    </r>
  </si>
  <si>
    <r>
      <rPr>
        <b/>
        <sz val="11"/>
        <color rgb="FF000099"/>
        <rFont val="Times New Roman"/>
        <family val="1"/>
      </rPr>
      <t>Lớp A1:</t>
    </r>
    <r>
      <rPr>
        <sz val="11"/>
        <color rgb="FF000099"/>
        <rFont val="Times New Roman"/>
        <family val="1"/>
      </rPr>
      <t xml:space="preserve"> Gồm các lớp 12A2, 12A5 = 28HS học tiết 1, 2 chiều thứ 5 tại phòng học lớp 12A2</t>
    </r>
  </si>
  <si>
    <r>
      <rPr>
        <b/>
        <sz val="11"/>
        <color rgb="FF000099"/>
        <rFont val="Times New Roman"/>
        <family val="1"/>
      </rPr>
      <t>Lớp A2 (hoặc A5):</t>
    </r>
    <r>
      <rPr>
        <sz val="11"/>
        <color rgb="FF000099"/>
        <rFont val="Times New Roman"/>
        <family val="1"/>
      </rPr>
      <t xml:space="preserve"> Gồm các lớp: 12A1, 12A6, 12A7, 12A8 =34HS  học tiết 1, 2 chiều thứ 5 tại phòng học lớp 12A1</t>
    </r>
  </si>
  <si>
    <r>
      <rPr>
        <b/>
        <sz val="11"/>
        <color rgb="FF000099"/>
        <rFont val="Times New Roman"/>
        <family val="1"/>
      </rPr>
      <t>Lớp A6:</t>
    </r>
    <r>
      <rPr>
        <sz val="11"/>
        <color rgb="FF000099"/>
        <rFont val="Times New Roman"/>
        <family val="1"/>
      </rPr>
      <t xml:space="preserve"> Gồm các lớp: 12A3, 12A4   = 37HS học tiết 1, 2 chiều thứ 5 tại phòng học lớp 12A3</t>
    </r>
  </si>
  <si>
    <t xml:space="preserve"> - Môn Hóa học 1 lớp:</t>
  </si>
  <si>
    <t xml:space="preserve"> - Môn Địa lý 1  lớp: </t>
  </si>
  <si>
    <r>
      <rPr>
        <b/>
        <sz val="11"/>
        <color rgb="FF000099"/>
        <rFont val="Times New Roman"/>
        <family val="1"/>
      </rPr>
      <t>Lớp H1 (hoặc H3):</t>
    </r>
    <r>
      <rPr>
        <sz val="11"/>
        <color rgb="FF000099"/>
        <rFont val="Times New Roman"/>
        <family val="1"/>
      </rPr>
      <t xml:space="preserve"> Gồm các lớp 12A1 và 12A2 = 48hs học tiết 1, 2 chiều thứ 3 tại phòng học lớp 12A1</t>
    </r>
  </si>
  <si>
    <t xml:space="preserve"> - Môn Toán 1 lớp:</t>
  </si>
  <si>
    <r>
      <rPr>
        <b/>
        <sz val="11"/>
        <color rgb="FFC00000"/>
        <rFont val="Times New Roman"/>
        <family val="1"/>
      </rPr>
      <t xml:space="preserve">Lớp Tt3: </t>
    </r>
    <r>
      <rPr>
        <sz val="11"/>
        <color rgb="FFC00000"/>
        <rFont val="Times New Roman"/>
        <family val="1"/>
      </rPr>
      <t>Gồm lớp 12A3 và 12A8 = 44hs học tiết 1, 2 chiều thứ 2 tại phòng 12A3</t>
    </r>
  </si>
  <si>
    <t xml:space="preserve"> - Môn Sinh học 1 lớp:</t>
  </si>
  <si>
    <r>
      <rPr>
        <b/>
        <sz val="11"/>
        <color rgb="FFC00000"/>
        <rFont val="Times New Roman"/>
        <family val="1"/>
      </rPr>
      <t>Sg1 - Lớp 1</t>
    </r>
    <r>
      <rPr>
        <sz val="11"/>
        <color rgb="FFC00000"/>
        <rFont val="Times New Roman"/>
        <family val="1"/>
      </rPr>
      <t>: Gồm hs các lớp 12A1 và 12A5 = 41hs  học tiết 3,4 chiều thứ 4 tại phòng học lớp 12A5</t>
    </r>
  </si>
  <si>
    <r>
      <rPr>
        <b/>
        <sz val="11"/>
        <color rgb="FF000099"/>
        <rFont val="Times New Roman"/>
        <family val="1"/>
      </rPr>
      <t>Sg2 - lớp 1:</t>
    </r>
    <r>
      <rPr>
        <sz val="11"/>
        <color rgb="FF000099"/>
        <rFont val="Times New Roman"/>
        <family val="1"/>
      </rPr>
      <t xml:space="preserve"> gồm hs các lớp 12A2, 12A3, 12A7 = 30hs, học tiết 3, 4 chiều thứ 6 tại phòng học lớp 12A7</t>
    </r>
  </si>
  <si>
    <r>
      <rPr>
        <b/>
        <sz val="11"/>
        <color rgb="FFC00000"/>
        <rFont val="Times New Roman"/>
        <family val="1"/>
      </rPr>
      <t>Sg1 - Lớp 2:</t>
    </r>
    <r>
      <rPr>
        <sz val="11"/>
        <color rgb="FFC00000"/>
        <rFont val="Times New Roman"/>
        <family val="1"/>
      </rPr>
      <t xml:space="preserve"> Gồm hs các lớp 12A4, 12A8 = 38hs,  học tiết 3, 4 chiều thứ 5 tại phòng học lớp 12A4</t>
    </r>
  </si>
  <si>
    <r>
      <rPr>
        <b/>
        <sz val="11"/>
        <color rgb="FF000099"/>
        <rFont val="Times New Roman"/>
        <family val="1"/>
      </rPr>
      <t xml:space="preserve">Lớp Sn3: </t>
    </r>
    <r>
      <rPr>
        <sz val="11"/>
        <color rgb="FF000099"/>
        <rFont val="Times New Roman"/>
        <family val="1"/>
      </rPr>
      <t>Gồm hs các lớp 12A1, 12A2, 12A3 = 12hs học tiết 3, 4 chiều thứ 3 tại phòng học lớp 12A1</t>
    </r>
  </si>
  <si>
    <t>CÁC LỚP GHÉP HỌC CHUNG</t>
  </si>
  <si>
    <t>Sg1 - Lớp 1: Gồm hs các lớp 12A1 và 12A5 = 41hs  học tiết 3,4 chiều thứ 4 tại phòng học lớp 12A5</t>
  </si>
  <si>
    <t>Sg1 - Lớp 2: Gồm hs các lớp 12A4, 12A8 = 38hs,  học tiết 3, 4 chiều thứ 5 tại phòng học lớp 12A4</t>
  </si>
  <si>
    <t>Buổi 1</t>
  </si>
  <si>
    <t>Buổi 2</t>
  </si>
  <si>
    <t>Buổi 3</t>
  </si>
  <si>
    <t>Buổi 4</t>
  </si>
  <si>
    <t>Buổi 5</t>
  </si>
  <si>
    <t>Buổi 6</t>
  </si>
  <si>
    <t>Buổi 7</t>
  </si>
  <si>
    <t>Buổi 8</t>
  </si>
  <si>
    <t>Buổi 9</t>
  </si>
  <si>
    <t>Buổi 10</t>
  </si>
  <si>
    <t>Buổi 11</t>
  </si>
  <si>
    <t>Buổi 12</t>
  </si>
  <si>
    <r>
      <rPr>
        <b/>
        <sz val="14"/>
        <color rgb="FF000099"/>
        <rFont val="Times New Roman"/>
        <family val="1"/>
      </rPr>
      <t>Sg2 - lớp 1:</t>
    </r>
    <r>
      <rPr>
        <sz val="14"/>
        <color rgb="FF000099"/>
        <rFont val="Times New Roman"/>
        <family val="1"/>
      </rPr>
      <t xml:space="preserve"> gồm hs các lớp 12A2, 12A3, 12A7 = 30hs, học tiết 3, 4 chiều thứ 6 tại phòng học lớp 12A7</t>
    </r>
  </si>
  <si>
    <r>
      <rPr>
        <b/>
        <sz val="14"/>
        <color rgb="FF000099"/>
        <rFont val="Times New Roman"/>
        <family val="1"/>
      </rPr>
      <t xml:space="preserve">Lớp D3-2 </t>
    </r>
    <r>
      <rPr>
        <sz val="14"/>
        <color rgb="FF000099"/>
        <rFont val="Times New Roman"/>
        <family val="1"/>
      </rPr>
      <t>(Hoặc D2 -2, GVBM địa lý phân công D2 hoặc D3 dạy)</t>
    </r>
    <r>
      <rPr>
        <sz val="14"/>
        <color theme="1"/>
        <rFont val="Times New Roman"/>
        <family val="1"/>
      </rPr>
      <t xml:space="preserve"> gồm hs các lớp 12A7, 12A8 = 40hs,  học tiết 3, 4 chiều thứ 3 tại phòng học lớp 12A8</t>
    </r>
  </si>
  <si>
    <r>
      <rPr>
        <b/>
        <sz val="14"/>
        <color rgb="FFFF0000"/>
        <rFont val="Times New Roman"/>
        <family val="1"/>
      </rPr>
      <t>G2 - Lớp 2:</t>
    </r>
    <r>
      <rPr>
        <sz val="14"/>
        <color rgb="FFFF0000"/>
        <rFont val="Times New Roman"/>
        <family val="1"/>
      </rPr>
      <t xml:space="preserve"> Gồm các lớp 12A7, 12A8 = 46hs, học tiết 1, 2 chiều thứ 3 tại phòng học lớp 12A7</t>
    </r>
  </si>
  <si>
    <r>
      <rPr>
        <b/>
        <sz val="14"/>
        <color rgb="FF000099"/>
        <rFont val="Times New Roman"/>
        <family val="1"/>
      </rPr>
      <t>Lớp A1:</t>
    </r>
    <r>
      <rPr>
        <sz val="14"/>
        <color rgb="FF000099"/>
        <rFont val="Times New Roman"/>
        <family val="1"/>
      </rPr>
      <t xml:space="preserve"> Gồm các lớp 12A2, 12A5 = 28HS học tiết 1, 2 chiều thứ 5 tại phòng học lớp 12A2</t>
    </r>
  </si>
  <si>
    <r>
      <rPr>
        <b/>
        <sz val="14"/>
        <color rgb="FF000099"/>
        <rFont val="Times New Roman"/>
        <family val="1"/>
      </rPr>
      <t>Lớp A2 (hoặc A5):</t>
    </r>
    <r>
      <rPr>
        <sz val="14"/>
        <color rgb="FF000099"/>
        <rFont val="Times New Roman"/>
        <family val="1"/>
      </rPr>
      <t xml:space="preserve"> Gồm các lớp: 12A1, 12A6, 12A7, 12A8 =34HS  học tiết 1, 2 chiều thứ 5 tại phòng học lớp 12A1</t>
    </r>
  </si>
  <si>
    <r>
      <rPr>
        <b/>
        <sz val="14"/>
        <color rgb="FF000099"/>
        <rFont val="Times New Roman"/>
        <family val="1"/>
      </rPr>
      <t>Lớp A6:</t>
    </r>
    <r>
      <rPr>
        <sz val="14"/>
        <color rgb="FF000099"/>
        <rFont val="Times New Roman"/>
        <family val="1"/>
      </rPr>
      <t xml:space="preserve"> Gồm các lớp: 12A3, 12A4   = 37HS học tiết 1, 2 chiều thứ 5 tại phòng học lớp 12A3</t>
    </r>
  </si>
  <si>
    <r>
      <rPr>
        <b/>
        <sz val="14"/>
        <color rgb="FFC00000"/>
        <rFont val="Times New Roman"/>
        <family val="1"/>
      </rPr>
      <t>Lớp Lc2:</t>
    </r>
    <r>
      <rPr>
        <sz val="14"/>
        <color rgb="FFC00000"/>
        <rFont val="Times New Roman"/>
        <family val="1"/>
      </rPr>
      <t xml:space="preserve"> Gồm các lớp 12A1, 12A5, 12A6, 12A7 = 26HS học tiết 2,4 chiều thứ 5 tại phòng học 12A1</t>
    </r>
  </si>
  <si>
    <r>
      <rPr>
        <b/>
        <sz val="14"/>
        <color rgb="FF000099"/>
        <rFont val="Times New Roman"/>
        <family val="1"/>
      </rPr>
      <t>Lớp H1 (hoặc H3):</t>
    </r>
    <r>
      <rPr>
        <sz val="14"/>
        <color rgb="FF000099"/>
        <rFont val="Times New Roman"/>
        <family val="1"/>
      </rPr>
      <t xml:space="preserve"> Gồm các lớp 12A1 và 12A2 = 48hs học tiết 1, 2 chiều thứ 3 tại phòng học lớp 12A1</t>
    </r>
  </si>
  <si>
    <r>
      <rPr>
        <b/>
        <sz val="14"/>
        <color rgb="FF000099"/>
        <rFont val="Times New Roman"/>
        <family val="1"/>
      </rPr>
      <t xml:space="preserve">Lớp Sn3: </t>
    </r>
    <r>
      <rPr>
        <sz val="14"/>
        <color rgb="FF000099"/>
        <rFont val="Times New Roman"/>
        <family val="1"/>
      </rPr>
      <t>Gồm hs các lớp 12A1, 12A2, 12A3 = 12hs học tiết 3, 4 chiều thứ 3 tại phòng học lớp 12A1</t>
    </r>
  </si>
  <si>
    <t>MÔN LỊCH SỬ</t>
  </si>
  <si>
    <t>MÔN ĐỊA LÍ</t>
  </si>
  <si>
    <t>MÔN GIÁO DỤC KINH TẾ VÀ PHÁP LUẬT</t>
  </si>
  <si>
    <t>MÔN TIẾNG ANH</t>
  </si>
  <si>
    <t>MÔN VẬT LÝ</t>
  </si>
  <si>
    <t>MÔN HÓA HỌC</t>
  </si>
  <si>
    <t>MÔN TOÁN</t>
  </si>
  <si>
    <t>MÔN SINH HỌC</t>
  </si>
  <si>
    <t>CÁC TRƯỜNG HỢP CÒN LẠI HỌC THEO LỚP  CHÍNH KHÓA, CĂN CỨ THỜI KHÓA BIỂU ĐỂ ĐI HỌC</t>
  </si>
  <si>
    <r>
      <rPr>
        <b/>
        <sz val="11"/>
        <color rgb="FFFF0000"/>
        <rFont val="Times New Roman"/>
        <family val="1"/>
      </rPr>
      <t>G2 - Lớp 1:</t>
    </r>
    <r>
      <rPr>
        <sz val="11"/>
        <color rgb="FFFF0000"/>
        <rFont val="Times New Roman"/>
        <family val="1"/>
      </rPr>
      <t xml:space="preserve"> Gồm các lớp 12A4, 12A6, học tiết 3, 4 chiều thứ 3 tại phòng học lớp 12A4</t>
    </r>
  </si>
  <si>
    <r>
      <rPr>
        <b/>
        <sz val="14"/>
        <color rgb="FFFF0000"/>
        <rFont val="Times New Roman"/>
        <family val="1"/>
      </rPr>
      <t>G2 - Lớp 1:</t>
    </r>
    <r>
      <rPr>
        <sz val="14"/>
        <color rgb="FFFF0000"/>
        <rFont val="Times New Roman"/>
        <family val="1"/>
      </rPr>
      <t xml:space="preserve"> Gồm các lớp 12A4, 12A6 = 31hs, học tiết 3, 4 chiều thứ 3 tại phòng học lớp 12A4</t>
    </r>
  </si>
  <si>
    <r>
      <rPr>
        <b/>
        <sz val="11"/>
        <color rgb="FF000099"/>
        <rFont val="Times New Roman"/>
        <family val="1"/>
      </rPr>
      <t>Lớp D3-2 (Hoặc D2 -2)</t>
    </r>
    <r>
      <rPr>
        <sz val="11"/>
        <color rgb="FF000099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gồm hs các lớp 12A7, 12A8 = hs,  học tiết 3, 4 chiều thứ 3 tại phòng học lớp 12A8</t>
    </r>
  </si>
  <si>
    <t xml:space="preserve"> -  Học sinh lớp 12A3, 12A6 đăng ký môn Ngữ văn 4 tiết tham gia học tại các lớp 12A7 hoặc 12A8 (sao cho phù hợp - thông báo giéo viên chủ nhiệm và bộ môn để ghi danh. Môn toán đăng ký 4 tiết không có lớp, đề nghị đăng ký các môn khác phù hợp</t>
  </si>
  <si>
    <t xml:space="preserve"> - Các lớp ghép D3-2; A2, H1 do số học sinh 2 lớp gần tương đương nên kỳ 1 gáo viên này dạy thì kỳ 2 giáo viên khác dạy</t>
  </si>
  <si>
    <t xml:space="preserve">12A5 </t>
  </si>
  <si>
    <r>
      <rPr>
        <b/>
        <sz val="14"/>
        <color rgb="FFC00000"/>
        <rFont val="Times New Roman"/>
        <family val="1"/>
      </rPr>
      <t xml:space="preserve">Lớp Lc8: </t>
    </r>
    <r>
      <rPr>
        <sz val="14"/>
        <color rgb="FFC00000"/>
        <rFont val="Times New Roman"/>
        <family val="1"/>
      </rPr>
      <t>Gồm các lớp 12A2, 12A3, 12A8 = 38HS học tiết 2,4 chiều thứ 5 tại phòng học 12A2</t>
    </r>
  </si>
  <si>
    <r>
      <rPr>
        <b/>
        <sz val="11"/>
        <color rgb="FFC00000"/>
        <rFont val="Times New Roman"/>
        <family val="1"/>
      </rPr>
      <t xml:space="preserve">Lớp Lc8: </t>
    </r>
    <r>
      <rPr>
        <sz val="11"/>
        <color rgb="FFC00000"/>
        <rFont val="Times New Roman"/>
        <family val="1"/>
      </rPr>
      <t>Gồm các lớp 12A2, 12A3, 12A8 = 36HS học tiết 2,4 chiều thứ 5 tại phòng học 12A2</t>
    </r>
  </si>
  <si>
    <t>Sh</t>
  </si>
  <si>
    <t>Phạm Thị Như Ngà</t>
  </si>
  <si>
    <t>Khối 11 HĐTN dạy 2 tiết vào sáng thứ 7 các tuần 2,4,6, …</t>
  </si>
  <si>
    <t>Giáo dục địa phương khối 10 bộ môn Sinh dạy; giáo dục địa phương khối 11 môn Địa Lý dạy</t>
  </si>
  <si>
    <t>Áp dụng từ tuần học thứ 19, ngày 13/1/2025</t>
  </si>
  <si>
    <t>II</t>
  </si>
  <si>
    <t>13/01/2025</t>
  </si>
  <si>
    <t>Áp dụng từ tuần học thứ 19, ngày 13/01/2025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</si>
</sst>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/m/yyyy"/>
  </numFmts>
  <fonts count="182">
    <font>
      <sz val="12"/>
      <name val="Times New Roman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b/>
      <sz val="10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10"/>
      <color indexed="10"/>
      <name val="Times New Roman"/>
      <family val="1"/>
    </font>
    <font>
      <sz val="12"/>
      <color indexed="10"/>
      <name val="Times New Roman"/>
      <family val="1"/>
    </font>
    <font>
      <sz val="8.5"/>
      <name val="Times New Roman"/>
      <family val="1"/>
    </font>
    <font>
      <b/>
      <sz val="8.5"/>
      <name val="Times New Roman"/>
      <family val="1"/>
    </font>
    <font>
      <sz val="8"/>
      <name val="Times New Roman"/>
      <family val="1"/>
    </font>
    <font>
      <b/>
      <sz val="9"/>
      <name val="Times New Roman"/>
      <family val="1"/>
    </font>
    <font>
      <b/>
      <sz val="9"/>
      <color indexed="10"/>
      <name val="Times New Roman"/>
      <family val="1"/>
    </font>
    <font>
      <b/>
      <sz val="8"/>
      <color indexed="10"/>
      <name val="Times New Roman"/>
      <family val="1"/>
    </font>
    <font>
      <b/>
      <sz val="10"/>
      <name val="Times New Roman"/>
      <family val="1"/>
    </font>
    <font>
      <sz val="10"/>
      <color indexed="10"/>
      <name val="Times New Roman"/>
      <family val="1"/>
    </font>
    <font>
      <sz val="8.5"/>
      <color indexed="55"/>
      <name val="Times New Roman"/>
      <family val="1"/>
    </font>
    <font>
      <b/>
      <sz val="8"/>
      <color indexed="18"/>
      <name val="Times New Roman"/>
      <family val="1"/>
    </font>
    <font>
      <sz val="8"/>
      <color indexed="10"/>
      <name val="Times New Roman"/>
      <family val="1"/>
    </font>
    <font>
      <sz val="8"/>
      <color indexed="9"/>
      <name val="Times New Roman"/>
      <family val="1"/>
    </font>
    <font>
      <sz val="8"/>
      <color indexed="12"/>
      <name val="Times New Roman"/>
      <family val="1"/>
    </font>
    <font>
      <b/>
      <sz val="6"/>
      <name val="Times New Roman"/>
      <family val="1"/>
    </font>
    <font>
      <b/>
      <sz val="6"/>
      <color indexed="10"/>
      <name val="Times New Roman"/>
      <family val="1"/>
    </font>
    <font>
      <sz val="6"/>
      <color indexed="10"/>
      <name val="Times New Roman"/>
      <family val="1"/>
    </font>
    <font>
      <b/>
      <sz val="7"/>
      <color indexed="10"/>
      <name val="Times New Roman"/>
      <family val="1"/>
    </font>
    <font>
      <b/>
      <i/>
      <sz val="10"/>
      <color indexed="10"/>
      <name val="Times New Roman"/>
      <family val="1"/>
    </font>
    <font>
      <sz val="10"/>
      <name val="Times New Roman"/>
      <family val="1"/>
    </font>
    <font>
      <b/>
      <sz val="12"/>
      <color indexed="10"/>
      <name val="Times New Roman"/>
      <family val="1"/>
    </font>
    <font>
      <b/>
      <i/>
      <sz val="10"/>
      <name val="Times New Roman"/>
      <family val="1"/>
    </font>
    <font>
      <sz val="12"/>
      <name val="Times New Roman"/>
      <family val="1"/>
    </font>
    <font>
      <b/>
      <sz val="8"/>
      <color indexed="10"/>
      <name val="Times New Roman"/>
      <family val="1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sz val="10"/>
      <name val="Arial"/>
      <family val="2"/>
    </font>
    <font>
      <b/>
      <sz val="9"/>
      <color indexed="10"/>
      <name val="Times New Roman"/>
      <family val="1"/>
    </font>
    <font>
      <sz val="9"/>
      <color indexed="10"/>
      <name val="Times New Roman"/>
      <family val="1"/>
    </font>
    <font>
      <sz val="10"/>
      <name val="Arial"/>
      <family val="2"/>
    </font>
    <font>
      <b/>
      <sz val="8"/>
      <color indexed="9"/>
      <name val="Times New Roman"/>
      <family val="1"/>
    </font>
    <font>
      <b/>
      <sz val="7"/>
      <color indexed="12"/>
      <name val="Times New Roman"/>
      <family val="1"/>
    </font>
    <font>
      <sz val="10"/>
      <name val="Arial"/>
      <family val="2"/>
    </font>
    <font>
      <b/>
      <sz val="7"/>
      <color indexed="18"/>
      <name val="Times New Roman"/>
      <family val="1"/>
    </font>
    <font>
      <b/>
      <sz val="14"/>
      <color indexed="10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i/>
      <sz val="9"/>
      <name val="Times New Roman"/>
      <family val="1"/>
    </font>
    <font>
      <sz val="12"/>
      <color indexed="8"/>
      <name val="Times New Roman"/>
      <family val="1"/>
    </font>
    <font>
      <sz val="12"/>
      <color indexed="9"/>
      <name val="Times New Roman"/>
      <family val="1"/>
    </font>
    <font>
      <b/>
      <sz val="12"/>
      <color indexed="9"/>
      <name val="Times New Roman"/>
      <family val="1"/>
    </font>
    <font>
      <b/>
      <sz val="11"/>
      <color indexed="56"/>
      <name val="Times New Roman"/>
      <family val="1"/>
    </font>
    <font>
      <b/>
      <sz val="18"/>
      <color indexed="56"/>
      <name val="Cambria"/>
      <family val="1"/>
    </font>
    <font>
      <i/>
      <sz val="12"/>
      <color indexed="23"/>
      <name val="Times New Roman"/>
      <family val="1"/>
    </font>
    <font>
      <sz val="12"/>
      <color indexed="52"/>
      <name val="Times New Roman"/>
      <family val="1"/>
    </font>
    <font>
      <sz val="12"/>
      <color indexed="17"/>
      <name val="Times New Roman"/>
      <family val="1"/>
    </font>
    <font>
      <b/>
      <sz val="12"/>
      <color indexed="8"/>
      <name val="Times New Roman"/>
      <family val="1"/>
    </font>
    <font>
      <sz val="12"/>
      <color indexed="60"/>
      <name val="Times New Roman"/>
      <family val="1"/>
    </font>
    <font>
      <b/>
      <sz val="12"/>
      <color indexed="52"/>
      <name val="Times New Roman"/>
      <family val="1"/>
    </font>
    <font>
      <b/>
      <sz val="13"/>
      <color indexed="56"/>
      <name val="Times New Roman"/>
      <family val="1"/>
    </font>
    <font>
      <sz val="12"/>
      <color indexed="20"/>
      <name val="Times New Roman"/>
      <family val="1"/>
    </font>
    <font>
      <b/>
      <sz val="15"/>
      <color indexed="56"/>
      <name val="Times New Roman"/>
      <family val="1"/>
    </font>
    <font>
      <sz val="12"/>
      <color indexed="62"/>
      <name val="Times New Roman"/>
      <family val="1"/>
    </font>
    <font>
      <sz val="11"/>
      <color indexed="8"/>
      <name val="Calibri"/>
      <family val="2"/>
    </font>
    <font>
      <b/>
      <sz val="12"/>
      <color indexed="63"/>
      <name val="Times New Roman"/>
      <family val="1"/>
    </font>
    <font>
      <sz val="12"/>
      <color rgb="FF9C0006"/>
      <name val="Times New Roman"/>
      <family val="1"/>
    </font>
    <font>
      <b/>
      <sz val="12"/>
      <color rgb="FFFA7D00"/>
      <name val="Times New Roman"/>
      <family val="1"/>
    </font>
    <font>
      <sz val="12"/>
      <color rgb="FF006100"/>
      <name val="Times New Roman"/>
      <family val="1"/>
    </font>
    <font>
      <b/>
      <sz val="15"/>
      <color rgb="FF1F4A7E"/>
      <name val="Times New Roman"/>
      <family val="1"/>
    </font>
    <font>
      <b/>
      <sz val="13"/>
      <color rgb="FF1F4A7E"/>
      <name val="Times New Roman"/>
      <family val="1"/>
    </font>
    <font>
      <b/>
      <sz val="11"/>
      <color rgb="FF1F4A7E"/>
      <name val="Times New Roman"/>
      <family val="1"/>
    </font>
    <font>
      <sz val="12"/>
      <color rgb="FF3F3F76"/>
      <name val="Times New Roman"/>
      <family val="1"/>
    </font>
    <font>
      <sz val="12"/>
      <color rgb="FFFA7D00"/>
      <name val="Times New Roman"/>
      <family val="1"/>
    </font>
    <font>
      <sz val="12"/>
      <color rgb="FF9C6500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12"/>
      <color rgb="FF3F3F3F"/>
      <name val="Times New Roman"/>
      <family val="1"/>
    </font>
    <font>
      <b/>
      <sz val="18"/>
      <color rgb="FF1F4A7E"/>
      <name val="Cambria"/>
      <family val="1"/>
    </font>
    <font>
      <sz val="8"/>
      <color rgb="FFFF0000"/>
      <name val="Times New Roman"/>
      <family val="1"/>
    </font>
    <font>
      <b/>
      <sz val="8"/>
      <color rgb="FF000099"/>
      <name val="Times New Roman"/>
      <family val="1"/>
    </font>
    <font>
      <b/>
      <sz val="8"/>
      <color rgb="FFFF0000"/>
      <name val="Times New Roman"/>
      <family val="1"/>
    </font>
    <font>
      <sz val="13"/>
      <color rgb="FFFF0000"/>
      <name val="Times New Roman"/>
      <family val="1"/>
    </font>
    <font>
      <b/>
      <sz val="10"/>
      <color rgb="FFFF0000"/>
      <name val="Times New Roman"/>
      <family val="1"/>
    </font>
    <font>
      <sz val="11"/>
      <color theme="1"/>
      <name val="Times New Roman"/>
      <family val="1"/>
    </font>
    <font>
      <b/>
      <sz val="12"/>
      <color rgb="FFFF0000"/>
      <name val="Times New Roman"/>
      <family val="1"/>
    </font>
    <font>
      <sz val="14"/>
      <color theme="1"/>
      <name val="Times New Roman"/>
      <family val="1"/>
    </font>
    <font>
      <sz val="8"/>
      <color theme="1"/>
      <name val="Times New Roman"/>
      <family val="1"/>
    </font>
    <font>
      <b/>
      <sz val="6"/>
      <color theme="1"/>
      <name val="Times New Roman"/>
      <family val="1"/>
    </font>
    <font>
      <b/>
      <sz val="8"/>
      <color rgb="FF002060"/>
      <name val="Times New Roman"/>
      <family val="1"/>
    </font>
    <font>
      <b/>
      <sz val="8"/>
      <color theme="1"/>
      <name val="Times New Roman"/>
      <family val="1"/>
    </font>
    <font>
      <i/>
      <sz val="8"/>
      <color rgb="FF000099"/>
      <name val="Times New Roman"/>
      <family val="1"/>
    </font>
    <font>
      <b/>
      <sz val="24"/>
      <color rgb="FFFF0000"/>
      <name val="Times New Roman"/>
      <family val="1"/>
    </font>
    <font>
      <b/>
      <sz val="20"/>
      <color rgb="FFFF0000"/>
      <name val="Times New Roman"/>
      <family val="1"/>
    </font>
    <font>
      <b/>
      <sz val="26"/>
      <color rgb="FFFF0000"/>
      <name val="Times New Roman"/>
      <family val="1"/>
    </font>
    <font>
      <b/>
      <sz val="10"/>
      <color rgb="FF000099"/>
      <name val="Times New Roman"/>
      <family val="1"/>
    </font>
    <font>
      <b/>
      <sz val="8"/>
      <color rgb="FFFF0000"/>
      <name val="Times New Roman"/>
      <family val="1"/>
      <charset val="163"/>
    </font>
    <font>
      <sz val="8"/>
      <color rgb="FF000099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b/>
      <sz val="8"/>
      <color rgb="FF7030A0"/>
      <name val="Times New Roman"/>
      <family val="1"/>
    </font>
    <font>
      <i/>
      <sz val="12"/>
      <color rgb="FFFFFF00"/>
      <name val="Times New Roman"/>
      <family val="1"/>
    </font>
    <font>
      <i/>
      <sz val="8"/>
      <name val="Times New Roman"/>
      <family val="1"/>
    </font>
    <font>
      <b/>
      <sz val="14"/>
      <color rgb="FFFF0000"/>
      <name val="Times New Roman"/>
      <family val="1"/>
    </font>
    <font>
      <i/>
      <sz val="8"/>
      <color rgb="FFFF0000"/>
      <name val="Times New Roman"/>
      <family val="1"/>
    </font>
    <font>
      <b/>
      <i/>
      <sz val="10"/>
      <color theme="1"/>
      <name val="Times New Roman"/>
      <family val="1"/>
    </font>
    <font>
      <i/>
      <sz val="8"/>
      <color rgb="FFFFFF00"/>
      <name val="Times New Roman"/>
      <family val="1"/>
    </font>
    <font>
      <sz val="8"/>
      <name val="MS Sans Serif"/>
      <family val="2"/>
    </font>
    <font>
      <b/>
      <sz val="9"/>
      <color rgb="FFFF0000"/>
      <name val="Times New Roman"/>
      <family val="1"/>
    </font>
    <font>
      <b/>
      <i/>
      <sz val="9"/>
      <color rgb="FF000099"/>
      <name val="Times New Roman"/>
      <family val="1"/>
    </font>
    <font>
      <b/>
      <i/>
      <sz val="8"/>
      <color rgb="FFC00000"/>
      <name val="Times New Roman"/>
      <family val="1"/>
    </font>
    <font>
      <i/>
      <sz val="12"/>
      <color rgb="FFC00000"/>
      <name val="Times New Roman"/>
      <family val="1"/>
    </font>
    <font>
      <i/>
      <sz val="8"/>
      <color rgb="FFC00000"/>
      <name val="Times New Roman"/>
      <family val="1"/>
    </font>
    <font>
      <b/>
      <i/>
      <sz val="10"/>
      <color rgb="FFFF0000"/>
      <name val="Times New Roman"/>
      <family val="1"/>
    </font>
    <font>
      <b/>
      <i/>
      <sz val="8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sz val="11"/>
      <color rgb="FF000099"/>
      <name val="Times New Roman"/>
      <family val="1"/>
    </font>
    <font>
      <b/>
      <sz val="11"/>
      <color rgb="FF000099"/>
      <name val="Times New Roman"/>
      <family val="1"/>
    </font>
    <font>
      <b/>
      <sz val="10"/>
      <color rgb="FFFFFF00"/>
      <name val="Times New Roman"/>
      <family val="1"/>
    </font>
    <font>
      <b/>
      <sz val="8"/>
      <color rgb="FF0070C0"/>
      <name val="Times New Roman"/>
      <family val="1"/>
    </font>
    <font>
      <b/>
      <sz val="10"/>
      <color theme="9" tint="-0.249977111117893"/>
      <name val="Times New Roman"/>
      <family val="1"/>
    </font>
    <font>
      <sz val="13.5"/>
      <name val="Times New Roman"/>
      <family val="1"/>
    </font>
    <font>
      <b/>
      <sz val="13.5"/>
      <name val="Times New Roman"/>
      <family val="1"/>
    </font>
    <font>
      <sz val="8"/>
      <color rgb="FFC00000"/>
      <name val="Times New Roman"/>
      <family val="1"/>
    </font>
    <font>
      <i/>
      <sz val="14"/>
      <name val="Times New Roman"/>
      <family val="1"/>
    </font>
    <font>
      <i/>
      <sz val="13"/>
      <name val="Times New Roman"/>
      <family val="1"/>
    </font>
    <font>
      <b/>
      <sz val="8.5"/>
      <color rgb="FFFF0000"/>
      <name val="Times New Roman"/>
      <family val="1"/>
    </font>
    <font>
      <sz val="9"/>
      <color rgb="FFFF0000"/>
      <name val="Times New Roman"/>
      <family val="1"/>
    </font>
    <font>
      <sz val="10"/>
      <color rgb="FF000099"/>
      <name val="Times New Roman"/>
      <family val="1"/>
    </font>
    <font>
      <b/>
      <sz val="10"/>
      <color rgb="FF002060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C00000"/>
      <name val="Times New Roman"/>
      <family val="1"/>
    </font>
    <font>
      <b/>
      <sz val="8"/>
      <color rgb="FF1F497D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indexed="8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rgb="FFFF0000"/>
      <name val="&quot;Times New Roman&quot;"/>
    </font>
    <font>
      <sz val="11"/>
      <color rgb="FF000000"/>
      <name val="&quot;Times New Roman&quot;"/>
    </font>
    <font>
      <sz val="8"/>
      <color rgb="FF000000"/>
      <name val="Times New Roman"/>
      <family val="1"/>
    </font>
    <font>
      <sz val="8"/>
      <color rgb="FF0070C0"/>
      <name val="Times New Roman"/>
      <family val="1"/>
    </font>
    <font>
      <sz val="11"/>
      <color rgb="FFFF0000"/>
      <name val="Calibri"/>
      <family val="2"/>
      <scheme val="minor"/>
    </font>
    <font>
      <sz val="11"/>
      <color theme="9" tint="-0.249977111117893"/>
      <name val="Times New Roman"/>
      <family val="1"/>
    </font>
    <font>
      <b/>
      <sz val="11"/>
      <color rgb="FFC00000"/>
      <name val="Times New Roman"/>
      <family val="1"/>
    </font>
    <font>
      <sz val="11"/>
      <color rgb="FFC00000"/>
      <name val="Times New Roman"/>
      <family val="1"/>
    </font>
    <font>
      <b/>
      <sz val="14"/>
      <color rgb="FFC00000"/>
      <name val="Times New Roman"/>
      <family val="1"/>
    </font>
    <font>
      <b/>
      <sz val="12"/>
      <color rgb="FFC00000"/>
      <name val="Times New Roman"/>
      <family val="1"/>
    </font>
    <font>
      <sz val="14"/>
      <color rgb="FFC00000"/>
      <name val="Times New Roman"/>
      <family val="1"/>
    </font>
    <font>
      <b/>
      <sz val="12"/>
      <color rgb="FF000099"/>
      <name val="Times New Roman"/>
      <family val="1"/>
    </font>
    <font>
      <sz val="14"/>
      <color rgb="FF000099"/>
      <name val="Times New Roman"/>
      <family val="1"/>
    </font>
    <font>
      <b/>
      <sz val="14"/>
      <color rgb="FF000099"/>
      <name val="Times New Roman"/>
      <family val="1"/>
    </font>
    <font>
      <sz val="14"/>
      <color rgb="FFFF0000"/>
      <name val="Times New Roman"/>
      <family val="1"/>
    </font>
    <font>
      <b/>
      <i/>
      <sz val="11"/>
      <color rgb="FFFF0000"/>
      <name val="Times New Roman"/>
      <family val="1"/>
    </font>
    <font>
      <b/>
      <i/>
      <sz val="12"/>
      <color rgb="FF000099"/>
      <name val="Times New Roman"/>
      <family val="1"/>
    </font>
    <font>
      <b/>
      <sz val="8"/>
      <color theme="3"/>
      <name val="Times New Roman"/>
      <family val="1"/>
    </font>
    <font>
      <b/>
      <sz val="8"/>
      <color rgb="FFC00000"/>
      <name val="Times New Roman"/>
      <family val="1"/>
    </font>
    <font>
      <b/>
      <sz val="10"/>
      <color theme="0"/>
      <name val="Times New Roman"/>
      <family val="1"/>
    </font>
    <font>
      <b/>
      <sz val="10"/>
      <color theme="4" tint="0.79998168889431442"/>
      <name val="Times New Roman"/>
      <family val="1"/>
    </font>
    <font>
      <b/>
      <sz val="10"/>
      <color theme="8" tint="0.79998168889431442"/>
      <name val="Times New Roman"/>
      <family val="1"/>
    </font>
  </fonts>
  <fills count="10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45"/>
        <bgColor indexed="64"/>
      </patternFill>
    </fill>
    <fill>
      <patternFill patternType="solid">
        <fgColor indexed="42"/>
      </patternFill>
    </fill>
    <fill>
      <patternFill patternType="solid">
        <fgColor indexed="42"/>
        <bgColor indexed="64"/>
      </patternFill>
    </fill>
    <fill>
      <patternFill patternType="solid">
        <fgColor indexed="46"/>
      </patternFill>
    </fill>
    <fill>
      <patternFill patternType="solid">
        <fgColor indexed="46"/>
        <bgColor indexed="64"/>
      </patternFill>
    </fill>
    <fill>
      <patternFill patternType="solid">
        <f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47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</patternFill>
    </fill>
    <fill>
      <patternFill patternType="solid">
        <fgColor indexed="29"/>
        <bgColor indexed="64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solid">
        <fgColor indexed="51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</patternFill>
    </fill>
    <fill>
      <patternFill patternType="solid">
        <fgColor indexed="36"/>
        <bgColor indexed="64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62"/>
        <bgColor indexed="64"/>
      </patternFill>
    </fill>
    <fill>
      <patternFill patternType="solid">
        <fgColor indexed="10"/>
      </patternFill>
    </fill>
    <fill>
      <patternFill patternType="solid">
        <fgColor indexed="10"/>
        <bgColor indexed="64"/>
      </patternFill>
    </fill>
    <fill>
      <patternFill patternType="solid">
        <fgColor indexed="57"/>
      </patternFill>
    </fill>
    <fill>
      <patternFill patternType="solid">
        <fgColor indexed="57"/>
        <bgColor indexed="64"/>
      </patternFill>
    </fill>
    <fill>
      <patternFill patternType="solid">
        <fgColor indexed="53"/>
      </patternFill>
    </fill>
    <fill>
      <patternFill patternType="solid">
        <fgColor indexed="53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DDD9C4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E4DFEC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6B8B7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</borders>
  <cellStyleXfs count="151">
    <xf numFmtId="0" fontId="0" fillId="0" borderId="0"/>
    <xf numFmtId="0" fontId="38" fillId="2" borderId="0" applyNumberFormat="0" applyBorder="0" applyAlignment="0" applyProtection="0"/>
    <xf numFmtId="0" fontId="67" fillId="3" borderId="0" applyNumberFormat="0" applyBorder="0" applyAlignment="0" applyProtection="0"/>
    <xf numFmtId="0" fontId="67" fillId="3" borderId="0" applyNumberFormat="0" applyBorder="0" applyAlignment="0" applyProtection="0"/>
    <xf numFmtId="0" fontId="38" fillId="4" borderId="0" applyNumberFormat="0" applyBorder="0" applyAlignment="0" applyProtection="0"/>
    <xf numFmtId="0" fontId="67" fillId="5" borderId="0" applyNumberFormat="0" applyBorder="0" applyAlignment="0" applyProtection="0"/>
    <xf numFmtId="0" fontId="67" fillId="5" borderId="0" applyNumberFormat="0" applyBorder="0" applyAlignment="0" applyProtection="0"/>
    <xf numFmtId="0" fontId="38" fillId="6" borderId="0" applyNumberFormat="0" applyBorder="0" applyAlignment="0" applyProtection="0"/>
    <xf numFmtId="0" fontId="67" fillId="7" borderId="0" applyNumberFormat="0" applyBorder="0" applyAlignment="0" applyProtection="0"/>
    <xf numFmtId="0" fontId="67" fillId="7" borderId="0" applyNumberFormat="0" applyBorder="0" applyAlignment="0" applyProtection="0"/>
    <xf numFmtId="0" fontId="38" fillId="8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38" fillId="10" borderId="0" applyNumberFormat="0" applyBorder="0" applyAlignment="0" applyProtection="0"/>
    <xf numFmtId="0" fontId="67" fillId="11" borderId="0" applyNumberFormat="0" applyBorder="0" applyAlignment="0" applyProtection="0"/>
    <xf numFmtId="0" fontId="67" fillId="48" borderId="0" applyNumberFormat="0" applyBorder="0" applyAlignment="0" applyProtection="0"/>
    <xf numFmtId="0" fontId="38" fillId="12" borderId="0" applyNumberFormat="0" applyBorder="0" applyAlignment="0" applyProtection="0"/>
    <xf numFmtId="0" fontId="67" fillId="13" borderId="0" applyNumberFormat="0" applyBorder="0" applyAlignment="0" applyProtection="0"/>
    <xf numFmtId="0" fontId="67" fillId="49" borderId="0" applyNumberFormat="0" applyBorder="0" applyAlignment="0" applyProtection="0"/>
    <xf numFmtId="0" fontId="38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50" borderId="0" applyNumberFormat="0" applyBorder="0" applyAlignment="0" applyProtection="0"/>
    <xf numFmtId="0" fontId="38" fillId="17" borderId="0" applyNumberFormat="0" applyBorder="0" applyAlignment="0" applyProtection="0"/>
    <xf numFmtId="0" fontId="67" fillId="18" borderId="0" applyNumberFormat="0" applyBorder="0" applyAlignment="0" applyProtection="0"/>
    <xf numFmtId="0" fontId="67" fillId="51" borderId="0" applyNumberFormat="0" applyBorder="0" applyAlignment="0" applyProtection="0"/>
    <xf numFmtId="0" fontId="38" fillId="19" borderId="0" applyNumberFormat="0" applyBorder="0" applyAlignment="0" applyProtection="0"/>
    <xf numFmtId="0" fontId="67" fillId="20" borderId="0" applyNumberFormat="0" applyBorder="0" applyAlignment="0" applyProtection="0"/>
    <xf numFmtId="0" fontId="67" fillId="20" borderId="0" applyNumberFormat="0" applyBorder="0" applyAlignment="0" applyProtection="0"/>
    <xf numFmtId="0" fontId="38" fillId="8" borderId="0" applyNumberFormat="0" applyBorder="0" applyAlignment="0" applyProtection="0"/>
    <xf numFmtId="0" fontId="67" fillId="9" borderId="0" applyNumberFormat="0" applyBorder="0" applyAlignment="0" applyProtection="0"/>
    <xf numFmtId="0" fontId="67" fillId="52" borderId="0" applyNumberFormat="0" applyBorder="0" applyAlignment="0" applyProtection="0"/>
    <xf numFmtId="0" fontId="38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53" borderId="0" applyNumberFormat="0" applyBorder="0" applyAlignment="0" applyProtection="0"/>
    <xf numFmtId="0" fontId="38" fillId="21" borderId="0" applyNumberFormat="0" applyBorder="0" applyAlignment="0" applyProtection="0"/>
    <xf numFmtId="0" fontId="67" fillId="22" borderId="0" applyNumberFormat="0" applyBorder="0" applyAlignment="0" applyProtection="0"/>
    <xf numFmtId="0" fontId="67" fillId="54" borderId="0" applyNumberFormat="0" applyBorder="0" applyAlignment="0" applyProtection="0"/>
    <xf numFmtId="0" fontId="39" fillId="23" borderId="0" applyNumberFormat="0" applyBorder="0" applyAlignment="0" applyProtection="0"/>
    <xf numFmtId="0" fontId="68" fillId="24" borderId="0" applyNumberFormat="0" applyBorder="0" applyAlignment="0" applyProtection="0"/>
    <xf numFmtId="0" fontId="68" fillId="55" borderId="0" applyNumberFormat="0" applyBorder="0" applyAlignment="0" applyProtection="0"/>
    <xf numFmtId="0" fontId="39" fillId="17" borderId="0" applyNumberFormat="0" applyBorder="0" applyAlignment="0" applyProtection="0"/>
    <xf numFmtId="0" fontId="68" fillId="18" borderId="0" applyNumberFormat="0" applyBorder="0" applyAlignment="0" applyProtection="0"/>
    <xf numFmtId="0" fontId="68" fillId="56" borderId="0" applyNumberFormat="0" applyBorder="0" applyAlignment="0" applyProtection="0"/>
    <xf numFmtId="0" fontId="39" fillId="19" borderId="0" applyNumberFormat="0" applyBorder="0" applyAlignment="0" applyProtection="0"/>
    <xf numFmtId="0" fontId="68" fillId="20" borderId="0" applyNumberFormat="0" applyBorder="0" applyAlignment="0" applyProtection="0"/>
    <xf numFmtId="0" fontId="68" fillId="20" borderId="0" applyNumberFormat="0" applyBorder="0" applyAlignment="0" applyProtection="0"/>
    <xf numFmtId="0" fontId="39" fillId="26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39" fillId="28" borderId="0" applyNumberFormat="0" applyBorder="0" applyAlignment="0" applyProtection="0"/>
    <xf numFmtId="0" fontId="68" fillId="25" borderId="0" applyNumberFormat="0" applyBorder="0" applyAlignment="0" applyProtection="0"/>
    <xf numFmtId="0" fontId="68" fillId="57" borderId="0" applyNumberFormat="0" applyBorder="0" applyAlignment="0" applyProtection="0"/>
    <xf numFmtId="0" fontId="39" fillId="29" borderId="0" applyNumberFormat="0" applyBorder="0" applyAlignment="0" applyProtection="0"/>
    <xf numFmtId="0" fontId="68" fillId="30" borderId="0" applyNumberFormat="0" applyBorder="0" applyAlignment="0" applyProtection="0"/>
    <xf numFmtId="0" fontId="68" fillId="30" borderId="0" applyNumberFormat="0" applyBorder="0" applyAlignment="0" applyProtection="0"/>
    <xf numFmtId="0" fontId="39" fillId="31" borderId="0" applyNumberFormat="0" applyBorder="0" applyAlignment="0" applyProtection="0"/>
    <xf numFmtId="0" fontId="68" fillId="32" borderId="0" applyNumberFormat="0" applyBorder="0" applyAlignment="0" applyProtection="0"/>
    <xf numFmtId="0" fontId="68" fillId="58" borderId="0" applyNumberFormat="0" applyBorder="0" applyAlignment="0" applyProtection="0"/>
    <xf numFmtId="0" fontId="39" fillId="33" borderId="0" applyNumberFormat="0" applyBorder="0" applyAlignment="0" applyProtection="0"/>
    <xf numFmtId="0" fontId="68" fillId="34" borderId="0" applyNumberFormat="0" applyBorder="0" applyAlignment="0" applyProtection="0"/>
    <xf numFmtId="0" fontId="68" fillId="59" borderId="0" applyNumberFormat="0" applyBorder="0" applyAlignment="0" applyProtection="0"/>
    <xf numFmtId="0" fontId="39" fillId="35" borderId="0" applyNumberFormat="0" applyBorder="0" applyAlignment="0" applyProtection="0"/>
    <xf numFmtId="0" fontId="68" fillId="36" borderId="0" applyNumberFormat="0" applyBorder="0" applyAlignment="0" applyProtection="0"/>
    <xf numFmtId="0" fontId="68" fillId="60" borderId="0" applyNumberFormat="0" applyBorder="0" applyAlignment="0" applyProtection="0"/>
    <xf numFmtId="0" fontId="39" fillId="26" borderId="0" applyNumberFormat="0" applyBorder="0" applyAlignment="0" applyProtection="0"/>
    <xf numFmtId="0" fontId="68" fillId="27" borderId="0" applyNumberFormat="0" applyBorder="0" applyAlignment="0" applyProtection="0"/>
    <xf numFmtId="0" fontId="68" fillId="61" borderId="0" applyNumberFormat="0" applyBorder="0" applyAlignment="0" applyProtection="0"/>
    <xf numFmtId="0" fontId="39" fillId="28" borderId="0" applyNumberFormat="0" applyBorder="0" applyAlignment="0" applyProtection="0"/>
    <xf numFmtId="0" fontId="68" fillId="25" borderId="0" applyNumberFormat="0" applyBorder="0" applyAlignment="0" applyProtection="0"/>
    <xf numFmtId="0" fontId="68" fillId="62" borderId="0" applyNumberFormat="0" applyBorder="0" applyAlignment="0" applyProtection="0"/>
    <xf numFmtId="0" fontId="39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63" borderId="0" applyNumberFormat="0" applyBorder="0" applyAlignment="0" applyProtection="0"/>
    <xf numFmtId="0" fontId="40" fillId="4" borderId="0" applyNumberFormat="0" applyBorder="0" applyAlignment="0" applyProtection="0"/>
    <xf numFmtId="0" fontId="79" fillId="5" borderId="0" applyNumberFormat="0" applyBorder="0" applyAlignment="0" applyProtection="0"/>
    <xf numFmtId="0" fontId="84" fillId="64" borderId="0" applyNumberFormat="0" applyBorder="0" applyAlignment="0" applyProtection="0"/>
    <xf numFmtId="0" fontId="41" fillId="39" borderId="1" applyNumberFormat="0" applyAlignment="0" applyProtection="0"/>
    <xf numFmtId="0" fontId="77" fillId="16" borderId="1" applyNumberFormat="0" applyAlignment="0" applyProtection="0"/>
    <xf numFmtId="0" fontId="85" fillId="65" borderId="67" applyNumberFormat="0" applyAlignment="0" applyProtection="0"/>
    <xf numFmtId="0" fontId="72" fillId="0" borderId="0" applyNumberFormat="0" applyFill="0" applyBorder="0" applyAlignment="0" applyProtection="0"/>
    <xf numFmtId="0" fontId="42" fillId="40" borderId="2" applyNumberFormat="0" applyAlignment="0" applyProtection="0"/>
    <xf numFmtId="0" fontId="69" fillId="41" borderId="2" applyNumberFormat="0" applyAlignment="0" applyProtection="0"/>
    <xf numFmtId="0" fontId="69" fillId="66" borderId="68" applyNumberFormat="0" applyAlignment="0" applyProtection="0"/>
    <xf numFmtId="0" fontId="43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44" fillId="6" borderId="0" applyNumberFormat="0" applyBorder="0" applyAlignment="0" applyProtection="0"/>
    <xf numFmtId="0" fontId="74" fillId="7" borderId="0" applyNumberFormat="0" applyBorder="0" applyAlignment="0" applyProtection="0"/>
    <xf numFmtId="0" fontId="86" fillId="67" borderId="0" applyNumberFormat="0" applyBorder="0" applyAlignment="0" applyProtection="0"/>
    <xf numFmtId="0" fontId="45" fillId="0" borderId="3" applyNumberFormat="0" applyFill="0" applyAlignment="0" applyProtection="0"/>
    <xf numFmtId="0" fontId="80" fillId="0" borderId="3" applyNumberFormat="0" applyFill="0" applyAlignment="0" applyProtection="0"/>
    <xf numFmtId="0" fontId="87" fillId="0" borderId="69" applyNumberFormat="0" applyFill="0" applyAlignment="0" applyProtection="0"/>
    <xf numFmtId="0" fontId="46" fillId="0" borderId="4" applyNumberFormat="0" applyFill="0" applyAlignment="0" applyProtection="0"/>
    <xf numFmtId="0" fontId="78" fillId="0" borderId="4" applyNumberFormat="0" applyFill="0" applyAlignment="0" applyProtection="0"/>
    <xf numFmtId="0" fontId="88" fillId="0" borderId="70" applyNumberFormat="0" applyFill="0" applyAlignment="0" applyProtection="0"/>
    <xf numFmtId="0" fontId="47" fillId="0" borderId="5" applyNumberFormat="0" applyFill="0" applyAlignment="0" applyProtection="0"/>
    <xf numFmtId="0" fontId="70" fillId="0" borderId="5" applyNumberFormat="0" applyFill="0" applyAlignment="0" applyProtection="0"/>
    <xf numFmtId="0" fontId="89" fillId="0" borderId="71" applyNumberFormat="0" applyFill="0" applyAlignment="0" applyProtection="0"/>
    <xf numFmtId="0" fontId="4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48" fillId="12" borderId="1" applyNumberFormat="0" applyAlignment="0" applyProtection="0"/>
    <xf numFmtId="0" fontId="81" fillId="13" borderId="1" applyNumberFormat="0" applyAlignment="0" applyProtection="0"/>
    <xf numFmtId="0" fontId="90" fillId="68" borderId="67" applyNumberFormat="0" applyAlignment="0" applyProtection="0"/>
    <xf numFmtId="0" fontId="49" fillId="0" borderId="6" applyNumberFormat="0" applyFill="0" applyAlignment="0" applyProtection="0"/>
    <xf numFmtId="0" fontId="73" fillId="0" borderId="6" applyNumberFormat="0" applyFill="0" applyAlignment="0" applyProtection="0"/>
    <xf numFmtId="0" fontId="91" fillId="0" borderId="72" applyNumberFormat="0" applyFill="0" applyAlignment="0" applyProtection="0"/>
    <xf numFmtId="0" fontId="50" fillId="42" borderId="0" applyNumberFormat="0" applyBorder="0" applyAlignment="0" applyProtection="0"/>
    <xf numFmtId="0" fontId="76" fillId="43" borderId="0" applyNumberFormat="0" applyBorder="0" applyAlignment="0" applyProtection="0"/>
    <xf numFmtId="0" fontId="92" fillId="69" borderId="0" applyNumberFormat="0" applyBorder="0" applyAlignment="0" applyProtection="0"/>
    <xf numFmtId="0" fontId="6" fillId="0" borderId="0"/>
    <xf numFmtId="0" fontId="93" fillId="0" borderId="0"/>
    <xf numFmtId="0" fontId="82" fillId="0" borderId="0"/>
    <xf numFmtId="0" fontId="6" fillId="0" borderId="0"/>
    <xf numFmtId="0" fontId="55" fillId="0" borderId="0"/>
    <xf numFmtId="0" fontId="58" fillId="0" borderId="0"/>
    <xf numFmtId="0" fontId="55" fillId="0" borderId="0"/>
    <xf numFmtId="0" fontId="55" fillId="0" borderId="0"/>
    <xf numFmtId="0" fontId="6" fillId="0" borderId="0"/>
    <xf numFmtId="0" fontId="61" fillId="0" borderId="0"/>
    <xf numFmtId="0" fontId="55" fillId="0" borderId="0"/>
    <xf numFmtId="0" fontId="5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44" borderId="7" applyNumberFormat="0" applyFont="0" applyAlignment="0" applyProtection="0"/>
    <xf numFmtId="0" fontId="6" fillId="44" borderId="7" applyNumberFormat="0" applyFont="0" applyAlignment="0" applyProtection="0"/>
    <xf numFmtId="0" fontId="6" fillId="45" borderId="7" applyNumberFormat="0" applyFont="0" applyAlignment="0" applyProtection="0"/>
    <xf numFmtId="0" fontId="6" fillId="45" borderId="7" applyNumberFormat="0" applyFont="0" applyAlignment="0" applyProtection="0"/>
    <xf numFmtId="0" fontId="6" fillId="70" borderId="73" applyNumberFormat="0" applyFont="0" applyAlignment="0" applyProtection="0"/>
    <xf numFmtId="0" fontId="51" fillId="39" borderId="8" applyNumberFormat="0" applyAlignment="0" applyProtection="0"/>
    <xf numFmtId="0" fontId="83" fillId="16" borderId="8" applyNumberFormat="0" applyAlignment="0" applyProtection="0"/>
    <xf numFmtId="0" fontId="94" fillId="65" borderId="74" applyNumberFormat="0" applyAlignment="0" applyProtection="0"/>
    <xf numFmtId="0" fontId="52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53" fillId="0" borderId="9" applyNumberFormat="0" applyFill="0" applyAlignment="0" applyProtection="0"/>
    <xf numFmtId="0" fontId="75" fillId="0" borderId="9" applyNumberFormat="0" applyFill="0" applyAlignment="0" applyProtection="0"/>
    <xf numFmtId="0" fontId="75" fillId="0" borderId="75" applyNumberFormat="0" applyFill="0" applyAlignment="0" applyProtection="0"/>
    <xf numFmtId="0" fontId="5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125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1120">
    <xf numFmtId="0" fontId="0" fillId="0" borderId="0" xfId="0"/>
    <xf numFmtId="0" fontId="8" fillId="0" borderId="0" xfId="0" applyFont="1"/>
    <xf numFmtId="0" fontId="10" fillId="43" borderId="10" xfId="0" applyFont="1" applyFill="1" applyBorder="1" applyAlignment="1">
      <alignment horizontal="center"/>
    </xf>
    <xf numFmtId="0" fontId="15" fillId="0" borderId="0" xfId="0" applyFont="1"/>
    <xf numFmtId="0" fontId="11" fillId="0" borderId="0" xfId="0" applyFont="1"/>
    <xf numFmtId="0" fontId="17" fillId="0" borderId="0" xfId="0" applyFont="1"/>
    <xf numFmtId="0" fontId="0" fillId="7" borderId="0" xfId="0" applyFill="1"/>
    <xf numFmtId="0" fontId="0" fillId="43" borderId="0" xfId="0" applyFill="1"/>
    <xf numFmtId="0" fontId="12" fillId="43" borderId="10" xfId="0" applyFont="1" applyFill="1" applyBorder="1" applyAlignment="1">
      <alignment horizontal="center"/>
    </xf>
    <xf numFmtId="0" fontId="12" fillId="0" borderId="0" xfId="0" applyFont="1"/>
    <xf numFmtId="0" fontId="14" fillId="0" borderId="0" xfId="0" applyFont="1"/>
    <xf numFmtId="0" fontId="10" fillId="0" borderId="0" xfId="0" applyFont="1" applyAlignment="1">
      <alignment horizontal="center"/>
    </xf>
    <xf numFmtId="0" fontId="12" fillId="13" borderId="10" xfId="0" applyFont="1" applyFill="1" applyBorder="1" applyAlignment="1">
      <alignment horizontal="center"/>
    </xf>
    <xf numFmtId="0" fontId="18" fillId="13" borderId="10" xfId="0" applyFont="1" applyFill="1" applyBorder="1" applyAlignment="1">
      <alignment horizontal="center" vertical="top"/>
    </xf>
    <xf numFmtId="0" fontId="18" fillId="13" borderId="10" xfId="0" applyFont="1" applyFill="1" applyBorder="1"/>
    <xf numFmtId="0" fontId="12" fillId="13" borderId="10" xfId="0" applyFont="1" applyFill="1" applyBorder="1" applyAlignment="1">
      <alignment horizontal="center" vertical="justify"/>
    </xf>
    <xf numFmtId="0" fontId="18" fillId="13" borderId="10" xfId="0" applyFont="1" applyFill="1" applyBorder="1" applyAlignment="1">
      <alignment vertical="justify"/>
    </xf>
    <xf numFmtId="0" fontId="18" fillId="13" borderId="10" xfId="0" applyFont="1" applyFill="1" applyBorder="1" applyAlignment="1">
      <alignment horizontal="center" vertical="justify"/>
    </xf>
    <xf numFmtId="0" fontId="18" fillId="43" borderId="10" xfId="0" applyFont="1" applyFill="1" applyBorder="1" applyAlignment="1">
      <alignment horizontal="center" vertical="top"/>
    </xf>
    <xf numFmtId="0" fontId="18" fillId="43" borderId="10" xfId="0" applyFont="1" applyFill="1" applyBorder="1"/>
    <xf numFmtId="0" fontId="12" fillId="7" borderId="10" xfId="0" applyFont="1" applyFill="1" applyBorder="1" applyAlignment="1">
      <alignment horizontal="center"/>
    </xf>
    <xf numFmtId="0" fontId="18" fillId="7" borderId="10" xfId="0" applyFont="1" applyFill="1" applyBorder="1" applyAlignment="1">
      <alignment horizontal="center" vertical="top"/>
    </xf>
    <xf numFmtId="0" fontId="18" fillId="7" borderId="10" xfId="0" applyFont="1" applyFill="1" applyBorder="1"/>
    <xf numFmtId="0" fontId="18" fillId="7" borderId="10" xfId="0" applyFont="1" applyFill="1" applyBorder="1" applyAlignment="1">
      <alignment vertical="justify"/>
    </xf>
    <xf numFmtId="0" fontId="12" fillId="7" borderId="10" xfId="0" applyFont="1" applyFill="1" applyBorder="1" applyAlignment="1">
      <alignment horizontal="center" vertical="justify"/>
    </xf>
    <xf numFmtId="0" fontId="18" fillId="7" borderId="10" xfId="0" applyFont="1" applyFill="1" applyBorder="1" applyAlignment="1">
      <alignment horizontal="center" vertical="justify"/>
    </xf>
    <xf numFmtId="0" fontId="12" fillId="15" borderId="10" xfId="0" applyFont="1" applyFill="1" applyBorder="1" applyAlignment="1">
      <alignment horizontal="center"/>
    </xf>
    <xf numFmtId="0" fontId="18" fillId="15" borderId="10" xfId="0" applyFont="1" applyFill="1" applyBorder="1" applyAlignment="1">
      <alignment horizontal="center" vertical="top"/>
    </xf>
    <xf numFmtId="0" fontId="18" fillId="15" borderId="10" xfId="0" applyFont="1" applyFill="1" applyBorder="1"/>
    <xf numFmtId="0" fontId="12" fillId="16" borderId="10" xfId="0" applyFont="1" applyFill="1" applyBorder="1" applyAlignment="1">
      <alignment horizontal="center"/>
    </xf>
    <xf numFmtId="0" fontId="18" fillId="16" borderId="10" xfId="0" applyFont="1" applyFill="1" applyBorder="1" applyAlignment="1">
      <alignment horizontal="center" vertical="top"/>
    </xf>
    <xf numFmtId="0" fontId="18" fillId="16" borderId="10" xfId="0" applyFont="1" applyFill="1" applyBorder="1"/>
    <xf numFmtId="0" fontId="18" fillId="16" borderId="10" xfId="0" applyFont="1" applyFill="1" applyBorder="1" applyAlignment="1">
      <alignment horizontal="center"/>
    </xf>
    <xf numFmtId="0" fontId="18" fillId="16" borderId="10" xfId="0" applyFont="1" applyFill="1" applyBorder="1" applyAlignment="1">
      <alignment vertical="justify"/>
    </xf>
    <xf numFmtId="0" fontId="12" fillId="0" borderId="0" xfId="0" applyFont="1" applyAlignment="1">
      <alignment horizontal="center"/>
    </xf>
    <xf numFmtId="0" fontId="11" fillId="7" borderId="0" xfId="0" applyFont="1" applyFill="1"/>
    <xf numFmtId="0" fontId="11" fillId="43" borderId="0" xfId="0" applyFont="1" applyFill="1"/>
    <xf numFmtId="0" fontId="9" fillId="0" borderId="0" xfId="0" applyFont="1"/>
    <xf numFmtId="0" fontId="25" fillId="15" borderId="10" xfId="0" applyFont="1" applyFill="1" applyBorder="1" applyAlignment="1">
      <alignment horizontal="center"/>
    </xf>
    <xf numFmtId="0" fontId="20" fillId="15" borderId="10" xfId="0" applyFont="1" applyFill="1" applyBorder="1" applyAlignment="1">
      <alignment horizontal="center"/>
    </xf>
    <xf numFmtId="0" fontId="20" fillId="43" borderId="10" xfId="0" applyFont="1" applyFill="1" applyBorder="1" applyAlignment="1">
      <alignment horizontal="center"/>
    </xf>
    <xf numFmtId="0" fontId="27" fillId="0" borderId="0" xfId="0" applyFont="1"/>
    <xf numFmtId="0" fontId="33" fillId="0" borderId="0" xfId="0" applyFont="1"/>
    <xf numFmtId="0" fontId="56" fillId="7" borderId="10" xfId="0" applyFont="1" applyFill="1" applyBorder="1" applyAlignment="1">
      <alignment horizontal="center" vertical="justify"/>
    </xf>
    <xf numFmtId="0" fontId="57" fillId="16" borderId="10" xfId="0" applyFont="1" applyFill="1" applyBorder="1" applyAlignment="1">
      <alignment horizontal="center"/>
    </xf>
    <xf numFmtId="0" fontId="25" fillId="0" borderId="0" xfId="0" applyFont="1"/>
    <xf numFmtId="0" fontId="8" fillId="7" borderId="0" xfId="0" applyFont="1" applyFill="1"/>
    <xf numFmtId="0" fontId="8" fillId="43" borderId="0" xfId="0" applyFont="1" applyFill="1"/>
    <xf numFmtId="0" fontId="21" fillId="0" borderId="0" xfId="0" applyFont="1"/>
    <xf numFmtId="0" fontId="34" fillId="0" borderId="0" xfId="0" applyFont="1"/>
    <xf numFmtId="0" fontId="35" fillId="0" borderId="0" xfId="0" applyFont="1"/>
    <xf numFmtId="0" fontId="10" fillId="43" borderId="12" xfId="0" applyFont="1" applyFill="1" applyBorder="1" applyAlignment="1">
      <alignment horizontal="center" vertical="center"/>
    </xf>
    <xf numFmtId="0" fontId="10" fillId="43" borderId="13" xfId="0" applyFont="1" applyFill="1" applyBorder="1" applyAlignment="1">
      <alignment horizontal="center" vertical="center"/>
    </xf>
    <xf numFmtId="0" fontId="5" fillId="0" borderId="0" xfId="0" applyFont="1"/>
    <xf numFmtId="0" fontId="10" fillId="0" borderId="14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43" borderId="1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7" borderId="0" xfId="0" applyFill="1" applyAlignment="1">
      <alignment vertical="center"/>
    </xf>
    <xf numFmtId="0" fontId="0" fillId="43" borderId="0" xfId="0" applyFill="1" applyAlignment="1">
      <alignment vertical="center"/>
    </xf>
    <xf numFmtId="0" fontId="11" fillId="0" borderId="0" xfId="0" applyFont="1" applyAlignment="1">
      <alignment vertical="center"/>
    </xf>
    <xf numFmtId="0" fontId="33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96" fillId="0" borderId="0" xfId="0" applyFont="1"/>
    <xf numFmtId="2" fontId="25" fillId="15" borderId="10" xfId="0" applyNumberFormat="1" applyFont="1" applyFill="1" applyBorder="1" applyAlignment="1">
      <alignment horizontal="center"/>
    </xf>
    <xf numFmtId="0" fontId="64" fillId="0" borderId="0" xfId="0" applyFont="1"/>
    <xf numFmtId="0" fontId="65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8" fillId="0" borderId="0" xfId="0" applyNumberFormat="1" applyFont="1"/>
    <xf numFmtId="0" fontId="10" fillId="0" borderId="0" xfId="0" applyFont="1" applyAlignment="1">
      <alignment vertical="center"/>
    </xf>
    <xf numFmtId="0" fontId="0" fillId="0" borderId="24" xfId="0" applyBorder="1"/>
    <xf numFmtId="0" fontId="18" fillId="0" borderId="24" xfId="0" applyFont="1" applyBorder="1" applyAlignment="1">
      <alignment vertical="center"/>
    </xf>
    <xf numFmtId="0" fontId="99" fillId="0" borderId="0" xfId="0" applyFont="1"/>
    <xf numFmtId="0" fontId="35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14" fontId="35" fillId="0" borderId="0" xfId="0" applyNumberFormat="1" applyFont="1" applyAlignment="1">
      <alignment vertical="center"/>
    </xf>
    <xf numFmtId="0" fontId="100" fillId="0" borderId="29" xfId="0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/>
    </xf>
    <xf numFmtId="14" fontId="35" fillId="0" borderId="29" xfId="0" applyNumberFormat="1" applyFont="1" applyBorder="1" applyAlignment="1">
      <alignment vertical="center"/>
    </xf>
    <xf numFmtId="49" fontId="13" fillId="0" borderId="29" xfId="0" applyNumberFormat="1" applyFont="1" applyBorder="1" applyAlignment="1">
      <alignment vertical="center"/>
    </xf>
    <xf numFmtId="14" fontId="13" fillId="0" borderId="29" xfId="0" applyNumberFormat="1" applyFont="1" applyBorder="1" applyAlignment="1">
      <alignment vertical="center"/>
    </xf>
    <xf numFmtId="0" fontId="22" fillId="0" borderId="0" xfId="0" applyFont="1" applyAlignment="1">
      <alignment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0" fontId="101" fillId="0" borderId="0" xfId="0" applyFont="1"/>
    <xf numFmtId="0" fontId="103" fillId="0" borderId="0" xfId="0" applyFont="1"/>
    <xf numFmtId="0" fontId="104" fillId="0" borderId="0" xfId="0" applyFont="1" applyAlignment="1">
      <alignment horizontal="center"/>
    </xf>
    <xf numFmtId="0" fontId="98" fillId="0" borderId="14" xfId="0" applyFont="1" applyBorder="1" applyAlignment="1">
      <alignment horizontal="center" vertical="center"/>
    </xf>
    <xf numFmtId="0" fontId="98" fillId="0" borderId="12" xfId="0" applyFont="1" applyBorder="1" applyAlignment="1">
      <alignment horizontal="center" vertical="center"/>
    </xf>
    <xf numFmtId="0" fontId="98" fillId="0" borderId="13" xfId="0" applyFont="1" applyBorder="1" applyAlignment="1">
      <alignment horizontal="center" vertical="center"/>
    </xf>
    <xf numFmtId="0" fontId="103" fillId="76" borderId="0" xfId="0" applyFont="1" applyFill="1"/>
    <xf numFmtId="0" fontId="97" fillId="75" borderId="33" xfId="0" applyFont="1" applyFill="1" applyBorder="1" applyAlignment="1">
      <alignment horizontal="center" vertical="center"/>
    </xf>
    <xf numFmtId="0" fontId="98" fillId="72" borderId="14" xfId="0" applyFont="1" applyFill="1" applyBorder="1" applyAlignment="1">
      <alignment horizontal="center" vertical="center"/>
    </xf>
    <xf numFmtId="0" fontId="101" fillId="72" borderId="0" xfId="0" applyFont="1" applyFill="1"/>
    <xf numFmtId="0" fontId="98" fillId="72" borderId="12" xfId="0" applyFont="1" applyFill="1" applyBorder="1" applyAlignment="1">
      <alignment horizontal="center" vertical="center"/>
    </xf>
    <xf numFmtId="0" fontId="96" fillId="0" borderId="0" xfId="0" applyFont="1" applyAlignment="1">
      <alignment horizontal="center"/>
    </xf>
    <xf numFmtId="0" fontId="98" fillId="0" borderId="0" xfId="0" applyFont="1" applyAlignment="1">
      <alignment horizontal="center"/>
    </xf>
    <xf numFmtId="0" fontId="63" fillId="0" borderId="0" xfId="0" applyFont="1"/>
    <xf numFmtId="0" fontId="9" fillId="0" borderId="0" xfId="0" applyFont="1" applyAlignment="1">
      <alignment horizontal="center" vertical="center"/>
    </xf>
    <xf numFmtId="0" fontId="20" fillId="0" borderId="0" xfId="0" applyFont="1"/>
    <xf numFmtId="0" fontId="9" fillId="0" borderId="0" xfId="0" applyFont="1" applyAlignment="1">
      <alignment wrapText="1"/>
    </xf>
    <xf numFmtId="0" fontId="26" fillId="47" borderId="10" xfId="0" applyFont="1" applyFill="1" applyBorder="1" applyAlignment="1">
      <alignment horizontal="center" vertical="center"/>
    </xf>
    <xf numFmtId="0" fontId="97" fillId="43" borderId="10" xfId="0" applyFont="1" applyFill="1" applyBorder="1" applyAlignment="1">
      <alignment horizontal="center" vertical="center"/>
    </xf>
    <xf numFmtId="0" fontId="97" fillId="77" borderId="10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1" fontId="25" fillId="15" borderId="10" xfId="0" applyNumberFormat="1" applyFont="1" applyFill="1" applyBorder="1" applyAlignment="1">
      <alignment horizontal="center"/>
    </xf>
    <xf numFmtId="164" fontId="9" fillId="46" borderId="10" xfId="0" applyNumberFormat="1" applyFont="1" applyFill="1" applyBorder="1"/>
    <xf numFmtId="0" fontId="19" fillId="15" borderId="0" xfId="0" applyFont="1" applyFill="1"/>
    <xf numFmtId="0" fontId="19" fillId="15" borderId="0" xfId="0" applyFont="1" applyFill="1" applyAlignment="1">
      <alignment horizontal="center"/>
    </xf>
    <xf numFmtId="0" fontId="12" fillId="13" borderId="0" xfId="0" applyFont="1" applyFill="1" applyAlignment="1">
      <alignment horizontal="center"/>
    </xf>
    <xf numFmtId="0" fontId="18" fillId="15" borderId="0" xfId="0" applyFont="1" applyFill="1" applyAlignment="1">
      <alignment horizontal="center" vertical="top"/>
    </xf>
    <xf numFmtId="0" fontId="12" fillId="15" borderId="0" xfId="0" applyFont="1" applyFill="1" applyAlignment="1">
      <alignment horizontal="center"/>
    </xf>
    <xf numFmtId="0" fontId="100" fillId="13" borderId="10" xfId="0" applyFont="1" applyFill="1" applyBorder="1" applyAlignment="1">
      <alignment horizontal="center"/>
    </xf>
    <xf numFmtId="0" fontId="100" fillId="43" borderId="10" xfId="0" applyFont="1" applyFill="1" applyBorder="1" applyAlignment="1">
      <alignment horizontal="center"/>
    </xf>
    <xf numFmtId="0" fontId="100" fillId="7" borderId="10" xfId="0" applyFont="1" applyFill="1" applyBorder="1" applyAlignment="1">
      <alignment horizontal="center"/>
    </xf>
    <xf numFmtId="0" fontId="100" fillId="15" borderId="10" xfId="0" applyFont="1" applyFill="1" applyBorder="1" applyAlignment="1">
      <alignment horizontal="center"/>
    </xf>
    <xf numFmtId="0" fontId="100" fillId="16" borderId="10" xfId="0" applyFont="1" applyFill="1" applyBorder="1" applyAlignment="1">
      <alignment horizontal="center"/>
    </xf>
    <xf numFmtId="0" fontId="9" fillId="0" borderId="29" xfId="0" applyFont="1" applyBorder="1" applyAlignment="1">
      <alignment vertical="top" wrapText="1"/>
    </xf>
    <xf numFmtId="0" fontId="29" fillId="13" borderId="10" xfId="0" applyFont="1" applyFill="1" applyBorder="1" applyAlignment="1">
      <alignment shrinkToFit="1"/>
    </xf>
    <xf numFmtId="0" fontId="29" fillId="13" borderId="10" xfId="0" applyFont="1" applyFill="1" applyBorder="1" applyAlignment="1">
      <alignment horizontal="center" shrinkToFit="1"/>
    </xf>
    <xf numFmtId="1" fontId="29" fillId="13" borderId="10" xfId="0" applyNumberFormat="1" applyFont="1" applyFill="1" applyBorder="1" applyAlignment="1">
      <alignment shrinkToFit="1"/>
    </xf>
    <xf numFmtId="0" fontId="30" fillId="0" borderId="0" xfId="0" applyFont="1" applyAlignment="1">
      <alignment shrinkToFit="1"/>
    </xf>
    <xf numFmtId="0" fontId="105" fillId="0" borderId="0" xfId="0" applyFont="1" applyAlignment="1">
      <alignment horizontal="center" vertical="center"/>
    </xf>
    <xf numFmtId="0" fontId="29" fillId="43" borderId="0" xfId="0" applyFont="1" applyFill="1" applyAlignment="1">
      <alignment horizontal="center" vertical="center"/>
    </xf>
    <xf numFmtId="0" fontId="20" fillId="43" borderId="0" xfId="0" applyFont="1" applyFill="1" applyAlignment="1">
      <alignment horizontal="center" vertical="center"/>
    </xf>
    <xf numFmtId="0" fontId="106" fillId="0" borderId="0" xfId="0" applyFont="1" applyAlignment="1">
      <alignment horizontal="center" vertical="center"/>
    </xf>
    <xf numFmtId="0" fontId="106" fillId="76" borderId="0" xfId="0" applyFont="1" applyFill="1" applyAlignment="1">
      <alignment horizontal="center" vertical="center"/>
    </xf>
    <xf numFmtId="0" fontId="20" fillId="72" borderId="0" xfId="0" applyFont="1" applyFill="1" applyAlignment="1">
      <alignment horizontal="center" vertical="center"/>
    </xf>
    <xf numFmtId="0" fontId="10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0" fillId="81" borderId="17" xfId="0" applyFill="1" applyBorder="1"/>
    <xf numFmtId="0" fontId="0" fillId="81" borderId="42" xfId="0" applyFill="1" applyBorder="1"/>
    <xf numFmtId="0" fontId="0" fillId="81" borderId="62" xfId="0" applyFill="1" applyBorder="1"/>
    <xf numFmtId="0" fontId="0" fillId="81" borderId="15" xfId="0" applyFill="1" applyBorder="1"/>
    <xf numFmtId="0" fontId="0" fillId="81" borderId="55" xfId="0" applyFill="1" applyBorder="1"/>
    <xf numFmtId="0" fontId="0" fillId="81" borderId="0" xfId="0" applyFill="1"/>
    <xf numFmtId="0" fontId="18" fillId="0" borderId="82" xfId="0" applyFont="1" applyBorder="1" applyAlignment="1">
      <alignment horizontal="center" vertical="center"/>
    </xf>
    <xf numFmtId="0" fontId="0" fillId="0" borderId="81" xfId="0" applyBorder="1"/>
    <xf numFmtId="0" fontId="119" fillId="81" borderId="15" xfId="0" applyFont="1" applyFill="1" applyBorder="1"/>
    <xf numFmtId="0" fontId="0" fillId="71" borderId="0" xfId="0" applyFill="1" applyAlignment="1">
      <alignment horizontal="center"/>
    </xf>
    <xf numFmtId="0" fontId="0" fillId="71" borderId="21" xfId="0" applyFill="1" applyBorder="1"/>
    <xf numFmtId="0" fontId="0" fillId="71" borderId="0" xfId="0" applyFill="1"/>
    <xf numFmtId="0" fontId="0" fillId="71" borderId="18" xfId="0" applyFill="1" applyBorder="1"/>
    <xf numFmtId="0" fontId="0" fillId="71" borderId="19" xfId="0" applyFill="1" applyBorder="1"/>
    <xf numFmtId="0" fontId="10" fillId="71" borderId="19" xfId="0" applyFont="1" applyFill="1" applyBorder="1" applyAlignment="1">
      <alignment vertical="center"/>
    </xf>
    <xf numFmtId="0" fontId="10" fillId="71" borderId="20" xfId="0" applyFont="1" applyFill="1" applyBorder="1" applyAlignment="1">
      <alignment vertical="center"/>
    </xf>
    <xf numFmtId="0" fontId="0" fillId="81" borderId="89" xfId="0" applyFill="1" applyBorder="1"/>
    <xf numFmtId="0" fontId="0" fillId="81" borderId="22" xfId="0" applyFill="1" applyBorder="1"/>
    <xf numFmtId="0" fontId="0" fillId="85" borderId="90" xfId="0" applyFill="1" applyBorder="1"/>
    <xf numFmtId="0" fontId="0" fillId="87" borderId="55" xfId="0" applyFill="1" applyBorder="1"/>
    <xf numFmtId="0" fontId="0" fillId="87" borderId="15" xfId="0" applyFill="1" applyBorder="1"/>
    <xf numFmtId="0" fontId="0" fillId="87" borderId="62" xfId="0" applyFill="1" applyBorder="1"/>
    <xf numFmtId="0" fontId="0" fillId="87" borderId="0" xfId="0" applyFill="1"/>
    <xf numFmtId="0" fontId="0" fillId="87" borderId="17" xfId="0" applyFill="1" applyBorder="1"/>
    <xf numFmtId="0" fontId="5" fillId="71" borderId="55" xfId="0" applyFont="1" applyFill="1" applyBorder="1" applyAlignment="1">
      <alignment vertical="center"/>
    </xf>
    <xf numFmtId="0" fontId="5" fillId="71" borderId="15" xfId="0" applyFont="1" applyFill="1" applyBorder="1" applyAlignment="1">
      <alignment vertical="center"/>
    </xf>
    <xf numFmtId="0" fontId="5" fillId="71" borderId="36" xfId="0" applyFont="1" applyFill="1" applyBorder="1" applyAlignment="1">
      <alignment vertical="center"/>
    </xf>
    <xf numFmtId="0" fontId="5" fillId="71" borderId="62" xfId="0" applyFont="1" applyFill="1" applyBorder="1" applyAlignment="1">
      <alignment vertical="center"/>
    </xf>
    <xf numFmtId="0" fontId="5" fillId="71" borderId="39" xfId="0" applyFont="1" applyFill="1" applyBorder="1" applyAlignment="1">
      <alignment vertical="center"/>
    </xf>
    <xf numFmtId="0" fontId="5" fillId="71" borderId="42" xfId="0" applyFont="1" applyFill="1" applyBorder="1" applyAlignment="1">
      <alignment vertical="center"/>
    </xf>
    <xf numFmtId="0" fontId="5" fillId="71" borderId="17" xfId="0" applyFont="1" applyFill="1" applyBorder="1" applyAlignment="1">
      <alignment vertical="center"/>
    </xf>
    <xf numFmtId="0" fontId="5" fillId="71" borderId="54" xfId="0" applyFont="1" applyFill="1" applyBorder="1" applyAlignment="1">
      <alignment vertical="center"/>
    </xf>
    <xf numFmtId="0" fontId="0" fillId="71" borderId="16" xfId="0" applyFill="1" applyBorder="1"/>
    <xf numFmtId="0" fontId="0" fillId="71" borderId="38" xfId="0" applyFill="1" applyBorder="1"/>
    <xf numFmtId="0" fontId="0" fillId="71" borderId="37" xfId="0" applyFill="1" applyBorder="1"/>
    <xf numFmtId="0" fontId="104" fillId="0" borderId="0" xfId="0" applyFont="1"/>
    <xf numFmtId="0" fontId="98" fillId="74" borderId="10" xfId="0" applyFont="1" applyFill="1" applyBorder="1" applyAlignment="1">
      <alignment horizontal="center" vertical="center"/>
    </xf>
    <xf numFmtId="0" fontId="98" fillId="80" borderId="10" xfId="0" applyFont="1" applyFill="1" applyBorder="1" applyAlignment="1">
      <alignment horizontal="center" vertical="center"/>
    </xf>
    <xf numFmtId="0" fontId="98" fillId="85" borderId="10" xfId="0" applyFont="1" applyFill="1" applyBorder="1" applyAlignment="1">
      <alignment horizontal="center" vertical="center"/>
    </xf>
    <xf numFmtId="0" fontId="98" fillId="73" borderId="10" xfId="0" applyFont="1" applyFill="1" applyBorder="1" applyAlignment="1">
      <alignment horizontal="center" vertical="center"/>
    </xf>
    <xf numFmtId="0" fontId="103" fillId="79" borderId="0" xfId="0" applyFont="1" applyFill="1"/>
    <xf numFmtId="0" fontId="20" fillId="79" borderId="0" xfId="0" applyFont="1" applyFill="1" applyAlignment="1">
      <alignment horizontal="center" vertical="center"/>
    </xf>
    <xf numFmtId="0" fontId="101" fillId="79" borderId="0" xfId="0" applyFont="1" applyFill="1"/>
    <xf numFmtId="0" fontId="124" fillId="81" borderId="15" xfId="0" applyFont="1" applyFill="1" applyBorder="1"/>
    <xf numFmtId="0" fontId="13" fillId="79" borderId="0" xfId="0" applyFont="1" applyFill="1" applyAlignment="1">
      <alignment horizontal="center" vertical="center"/>
    </xf>
    <xf numFmtId="0" fontId="97" fillId="75" borderId="34" xfId="0" applyFont="1" applyFill="1" applyBorder="1" applyAlignment="1">
      <alignment horizontal="center" vertical="center"/>
    </xf>
    <xf numFmtId="0" fontId="97" fillId="79" borderId="46" xfId="0" applyFont="1" applyFill="1" applyBorder="1" applyAlignment="1">
      <alignment horizontal="center" vertical="center"/>
    </xf>
    <xf numFmtId="0" fontId="97" fillId="79" borderId="54" xfId="0" applyFont="1" applyFill="1" applyBorder="1" applyAlignment="1">
      <alignment horizontal="center" vertical="center"/>
    </xf>
    <xf numFmtId="0" fontId="98" fillId="75" borderId="33" xfId="112" applyFont="1" applyFill="1" applyBorder="1" applyAlignment="1">
      <alignment horizontal="center" vertical="center"/>
    </xf>
    <xf numFmtId="0" fontId="9" fillId="79" borderId="10" xfId="0" applyFont="1" applyFill="1" applyBorder="1" applyAlignment="1">
      <alignment horizontal="center" vertical="center" shrinkToFit="1"/>
    </xf>
    <xf numFmtId="0" fontId="24" fillId="15" borderId="10" xfId="0" applyFont="1" applyFill="1" applyBorder="1" applyAlignment="1">
      <alignment horizontal="center" vertical="center" textRotation="90" shrinkToFit="1"/>
    </xf>
    <xf numFmtId="0" fontId="31" fillId="15" borderId="10" xfId="0" applyFont="1" applyFill="1" applyBorder="1" applyAlignment="1">
      <alignment horizontal="center" vertical="center" textRotation="90" shrinkToFit="1"/>
    </xf>
    <xf numFmtId="0" fontId="118" fillId="15" borderId="10" xfId="0" applyFont="1" applyFill="1" applyBorder="1" applyAlignment="1">
      <alignment horizontal="center" vertical="center" textRotation="90" shrinkToFit="1"/>
    </xf>
    <xf numFmtId="0" fontId="20" fillId="15" borderId="10" xfId="0" applyFont="1" applyFill="1" applyBorder="1" applyAlignment="1">
      <alignment horizontal="center" vertical="center" textRotation="90" shrinkToFit="1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/>
    </xf>
    <xf numFmtId="0" fontId="128" fillId="0" borderId="0" xfId="0" applyFont="1"/>
    <xf numFmtId="0" fontId="130" fillId="0" borderId="0" xfId="0" applyFont="1"/>
    <xf numFmtId="0" fontId="18" fillId="85" borderId="53" xfId="0" applyFont="1" applyFill="1" applyBorder="1" applyAlignment="1">
      <alignment vertical="center"/>
    </xf>
    <xf numFmtId="0" fontId="18" fillId="85" borderId="15" xfId="0" applyFont="1" applyFill="1" applyBorder="1" applyAlignment="1">
      <alignment vertical="center"/>
    </xf>
    <xf numFmtId="0" fontId="18" fillId="85" borderId="36" xfId="0" applyFont="1" applyFill="1" applyBorder="1" applyAlignment="1">
      <alignment vertical="center"/>
    </xf>
    <xf numFmtId="0" fontId="18" fillId="85" borderId="23" xfId="0" applyFont="1" applyFill="1" applyBorder="1" applyAlignment="1">
      <alignment vertical="center"/>
    </xf>
    <xf numFmtId="0" fontId="18" fillId="85" borderId="24" xfId="0" applyFont="1" applyFill="1" applyBorder="1" applyAlignment="1">
      <alignment vertical="center"/>
    </xf>
    <xf numFmtId="0" fontId="18" fillId="85" borderId="95" xfId="0" applyFont="1" applyFill="1" applyBorder="1" applyAlignment="1">
      <alignment vertical="center"/>
    </xf>
    <xf numFmtId="0" fontId="0" fillId="0" borderId="110" xfId="0" applyBorder="1"/>
    <xf numFmtId="0" fontId="0" fillId="0" borderId="111" xfId="0" applyBorder="1"/>
    <xf numFmtId="0" fontId="0" fillId="82" borderId="112" xfId="0" applyFill="1" applyBorder="1"/>
    <xf numFmtId="0" fontId="0" fillId="82" borderId="38" xfId="0" applyFill="1" applyBorder="1"/>
    <xf numFmtId="0" fontId="0" fillId="82" borderId="113" xfId="0" applyFill="1" applyBorder="1"/>
    <xf numFmtId="0" fontId="97" fillId="15" borderId="10" xfId="0" applyFont="1" applyFill="1" applyBorder="1" applyAlignment="1">
      <alignment horizontal="center"/>
    </xf>
    <xf numFmtId="1" fontId="114" fillId="15" borderId="10" xfId="0" applyNumberFormat="1" applyFont="1" applyFill="1" applyBorder="1" applyAlignment="1">
      <alignment horizontal="center"/>
    </xf>
    <xf numFmtId="0" fontId="65" fillId="0" borderId="10" xfId="0" applyFont="1" applyBorder="1" applyAlignment="1">
      <alignment horizontal="center" vertical="center"/>
    </xf>
    <xf numFmtId="0" fontId="18" fillId="13" borderId="10" xfId="0" applyFont="1" applyFill="1" applyBorder="1" applyAlignment="1">
      <alignment horizontal="center" vertical="center"/>
    </xf>
    <xf numFmtId="0" fontId="18" fillId="43" borderId="10" xfId="0" applyFont="1" applyFill="1" applyBorder="1" applyAlignment="1">
      <alignment horizontal="center" vertical="center"/>
    </xf>
    <xf numFmtId="0" fontId="18" fillId="7" borderId="10" xfId="0" applyFont="1" applyFill="1" applyBorder="1" applyAlignment="1">
      <alignment horizontal="center" vertical="center"/>
    </xf>
    <xf numFmtId="0" fontId="18" fillId="15" borderId="10" xfId="0" applyFont="1" applyFill="1" applyBorder="1" applyAlignment="1">
      <alignment horizontal="center" vertical="center"/>
    </xf>
    <xf numFmtId="0" fontId="18" fillId="16" borderId="10" xfId="0" applyFont="1" applyFill="1" applyBorder="1" applyAlignment="1">
      <alignment horizontal="center" vertical="center"/>
    </xf>
    <xf numFmtId="1" fontId="37" fillId="75" borderId="10" xfId="0" applyNumberFormat="1" applyFont="1" applyFill="1" applyBorder="1" applyAlignment="1">
      <alignment horizontal="center" vertical="center" shrinkToFit="1"/>
    </xf>
    <xf numFmtId="1" fontId="37" fillId="16" borderId="10" xfId="0" applyNumberFormat="1" applyFont="1" applyFill="1" applyBorder="1" applyAlignment="1">
      <alignment horizontal="center" vertical="center" shrinkToFit="1"/>
    </xf>
    <xf numFmtId="1" fontId="37" fillId="78" borderId="10" xfId="0" applyNumberFormat="1" applyFont="1" applyFill="1" applyBorder="1" applyAlignment="1">
      <alignment horizontal="center" vertical="center" shrinkToFit="1"/>
    </xf>
    <xf numFmtId="1" fontId="60" fillId="82" borderId="10" xfId="0" applyNumberFormat="1" applyFont="1" applyFill="1" applyBorder="1" applyAlignment="1">
      <alignment horizontal="center" vertical="center" shrinkToFit="1"/>
    </xf>
    <xf numFmtId="1" fontId="37" fillId="43" borderId="10" xfId="0" applyNumberFormat="1" applyFont="1" applyFill="1" applyBorder="1" applyAlignment="1">
      <alignment horizontal="center" vertical="center" shrinkToFit="1"/>
    </xf>
    <xf numFmtId="1" fontId="62" fillId="16" borderId="10" xfId="0" applyNumberFormat="1" applyFont="1" applyFill="1" applyBorder="1" applyAlignment="1">
      <alignment horizontal="center" vertical="center" shrinkToFit="1"/>
    </xf>
    <xf numFmtId="0" fontId="96" fillId="0" borderId="10" xfId="0" applyFont="1" applyBorder="1" applyAlignment="1">
      <alignment horizontal="center" vertical="center" shrinkToFit="1"/>
    </xf>
    <xf numFmtId="0" fontId="114" fillId="0" borderId="10" xfId="0" applyFont="1" applyBorder="1" applyAlignment="1">
      <alignment horizontal="center" vertical="center" shrinkToFit="1"/>
    </xf>
    <xf numFmtId="0" fontId="25" fillId="0" borderId="10" xfId="0" applyFont="1" applyBorder="1" applyAlignment="1">
      <alignment horizontal="center" vertical="center" shrinkToFit="1"/>
    </xf>
    <xf numFmtId="0" fontId="26" fillId="47" borderId="10" xfId="0" applyFont="1" applyFill="1" applyBorder="1" applyAlignment="1">
      <alignment horizontal="center" vertical="center" shrinkToFit="1"/>
    </xf>
    <xf numFmtId="1" fontId="97" fillId="75" borderId="10" xfId="0" applyNumberFormat="1" applyFont="1" applyFill="1" applyBorder="1" applyAlignment="1">
      <alignment horizontal="center" vertical="center" shrinkToFit="1"/>
    </xf>
    <xf numFmtId="1" fontId="97" fillId="16" borderId="10" xfId="0" applyNumberFormat="1" applyFont="1" applyFill="1" applyBorder="1" applyAlignment="1">
      <alignment horizontal="center" vertical="center" shrinkToFit="1"/>
    </xf>
    <xf numFmtId="1" fontId="97" fillId="78" borderId="10" xfId="0" applyNumberFormat="1" applyFont="1" applyFill="1" applyBorder="1" applyAlignment="1">
      <alignment horizontal="center" vertical="center" shrinkToFit="1"/>
    </xf>
    <xf numFmtId="1" fontId="97" fillId="43" borderId="10" xfId="0" applyNumberFormat="1" applyFont="1" applyFill="1" applyBorder="1" applyAlignment="1">
      <alignment horizontal="center" vertical="center" shrinkToFit="1"/>
    </xf>
    <xf numFmtId="0" fontId="114" fillId="47" borderId="10" xfId="0" applyFont="1" applyFill="1" applyBorder="1" applyAlignment="1">
      <alignment horizontal="center" vertical="center" shrinkToFit="1"/>
    </xf>
    <xf numFmtId="0" fontId="96" fillId="47" borderId="10" xfId="0" applyFont="1" applyFill="1" applyBorder="1" applyAlignment="1">
      <alignment horizontal="center" vertical="center" shrinkToFit="1"/>
    </xf>
    <xf numFmtId="0" fontId="133" fillId="75" borderId="15" xfId="0" applyFont="1" applyFill="1" applyBorder="1"/>
    <xf numFmtId="0" fontId="115" fillId="0" borderId="0" xfId="0" applyFont="1"/>
    <xf numFmtId="0" fontId="133" fillId="0" borderId="0" xfId="0" applyFont="1"/>
    <xf numFmtId="0" fontId="135" fillId="0" borderId="0" xfId="0" applyFont="1"/>
    <xf numFmtId="0" fontId="136" fillId="0" borderId="0" xfId="0" applyFont="1"/>
    <xf numFmtId="0" fontId="134" fillId="0" borderId="0" xfId="0" applyFont="1"/>
    <xf numFmtId="0" fontId="117" fillId="0" borderId="0" xfId="0" applyFont="1" applyAlignment="1">
      <alignment horizontal="left" vertical="center"/>
    </xf>
    <xf numFmtId="0" fontId="98" fillId="15" borderId="10" xfId="0" applyFont="1" applyFill="1" applyBorder="1" applyAlignment="1">
      <alignment horizontal="center"/>
    </xf>
    <xf numFmtId="1" fontId="96" fillId="15" borderId="10" xfId="0" applyNumberFormat="1" applyFont="1" applyFill="1" applyBorder="1" applyAlignment="1">
      <alignment horizontal="center"/>
    </xf>
    <xf numFmtId="1" fontId="98" fillId="75" borderId="10" xfId="0" applyNumberFormat="1" applyFont="1" applyFill="1" applyBorder="1" applyAlignment="1">
      <alignment horizontal="center" vertical="center" shrinkToFit="1"/>
    </xf>
    <xf numFmtId="1" fontId="98" fillId="16" borderId="10" xfId="0" applyNumberFormat="1" applyFont="1" applyFill="1" applyBorder="1" applyAlignment="1">
      <alignment horizontal="center" vertical="center" shrinkToFit="1"/>
    </xf>
    <xf numFmtId="1" fontId="98" fillId="78" borderId="10" xfId="0" applyNumberFormat="1" applyFont="1" applyFill="1" applyBorder="1" applyAlignment="1">
      <alignment horizontal="center" vertical="center" shrinkToFit="1"/>
    </xf>
    <xf numFmtId="1" fontId="98" fillId="43" borderId="10" xfId="0" applyNumberFormat="1" applyFont="1" applyFill="1" applyBorder="1" applyAlignment="1">
      <alignment horizontal="center" vertical="center" shrinkToFit="1"/>
    </xf>
    <xf numFmtId="0" fontId="5" fillId="13" borderId="10" xfId="0" applyFont="1" applyFill="1" applyBorder="1" applyAlignment="1">
      <alignment horizontal="center"/>
    </xf>
    <xf numFmtId="0" fontId="5" fillId="43" borderId="10" xfId="0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5" fillId="15" borderId="10" xfId="0" applyFont="1" applyFill="1" applyBorder="1" applyAlignment="1">
      <alignment horizontal="center"/>
    </xf>
    <xf numFmtId="0" fontId="5" fillId="16" borderId="10" xfId="0" applyFont="1" applyFill="1" applyBorder="1" applyAlignment="1">
      <alignment horizontal="center"/>
    </xf>
    <xf numFmtId="0" fontId="97" fillId="75" borderId="55" xfId="0" applyFont="1" applyFill="1" applyBorder="1" applyAlignment="1">
      <alignment horizontal="center" vertical="center"/>
    </xf>
    <xf numFmtId="0" fontId="128" fillId="0" borderId="0" xfId="0" applyFont="1" applyAlignment="1">
      <alignment horizontal="right" vertical="center"/>
    </xf>
    <xf numFmtId="0" fontId="129" fillId="0" borderId="0" xfId="0" applyFont="1" applyAlignment="1">
      <alignment horizontal="right"/>
    </xf>
    <xf numFmtId="0" fontId="5" fillId="71" borderId="0" xfId="0" applyFont="1" applyFill="1" applyAlignment="1">
      <alignment vertical="center"/>
    </xf>
    <xf numFmtId="0" fontId="126" fillId="87" borderId="62" xfId="0" applyFont="1" applyFill="1" applyBorder="1" applyAlignment="1">
      <alignment wrapText="1"/>
    </xf>
    <xf numFmtId="0" fontId="126" fillId="87" borderId="0" xfId="0" applyFont="1" applyFill="1" applyAlignment="1">
      <alignment wrapText="1"/>
    </xf>
    <xf numFmtId="0" fontId="126" fillId="87" borderId="39" xfId="0" applyFont="1" applyFill="1" applyBorder="1" applyAlignment="1">
      <alignment wrapText="1"/>
    </xf>
    <xf numFmtId="0" fontId="126" fillId="87" borderId="62" xfId="0" applyFont="1" applyFill="1" applyBorder="1"/>
    <xf numFmtId="0" fontId="126" fillId="87" borderId="0" xfId="0" applyFont="1" applyFill="1"/>
    <xf numFmtId="0" fontId="126" fillId="87" borderId="39" xfId="0" applyFont="1" applyFill="1" applyBorder="1"/>
    <xf numFmtId="0" fontId="128" fillId="0" borderId="0" xfId="0" applyFont="1" applyAlignment="1">
      <alignment horizontal="right"/>
    </xf>
    <xf numFmtId="0" fontId="137" fillId="71" borderId="0" xfId="0" applyFont="1" applyFill="1" applyAlignment="1">
      <alignment horizontal="center" vertical="center"/>
    </xf>
    <xf numFmtId="0" fontId="139" fillId="87" borderId="0" xfId="0" applyFont="1" applyFill="1" applyAlignment="1">
      <alignment horizontal="center" vertical="center"/>
    </xf>
    <xf numFmtId="0" fontId="97" fillId="75" borderId="33" xfId="0" applyFont="1" applyFill="1" applyBorder="1" applyAlignment="1">
      <alignment horizontal="center" vertical="center" shrinkToFit="1"/>
    </xf>
    <xf numFmtId="0" fontId="98" fillId="75" borderId="10" xfId="112" applyFont="1" applyFill="1" applyBorder="1" applyAlignment="1">
      <alignment horizontal="center" vertical="center" shrinkToFit="1"/>
    </xf>
    <xf numFmtId="0" fontId="98" fillId="0" borderId="14" xfId="0" applyFont="1" applyBorder="1" applyAlignment="1">
      <alignment horizontal="center" vertical="center" shrinkToFit="1"/>
    </xf>
    <xf numFmtId="0" fontId="98" fillId="0" borderId="12" xfId="0" applyFont="1" applyBorder="1" applyAlignment="1">
      <alignment horizontal="center" vertical="center" shrinkToFit="1"/>
    </xf>
    <xf numFmtId="0" fontId="98" fillId="0" borderId="13" xfId="0" applyFont="1" applyBorder="1" applyAlignment="1">
      <alignment horizontal="center" vertical="center" shrinkToFit="1"/>
    </xf>
    <xf numFmtId="0" fontId="97" fillId="79" borderId="41" xfId="0" applyFont="1" applyFill="1" applyBorder="1" applyAlignment="1">
      <alignment horizontal="center" vertical="center" shrinkToFit="1"/>
    </xf>
    <xf numFmtId="0" fontId="98" fillId="72" borderId="14" xfId="0" applyFont="1" applyFill="1" applyBorder="1" applyAlignment="1">
      <alignment horizontal="center" vertical="center" shrinkToFit="1"/>
    </xf>
    <xf numFmtId="0" fontId="98" fillId="72" borderId="12" xfId="0" applyFont="1" applyFill="1" applyBorder="1" applyAlignment="1">
      <alignment horizontal="center" vertical="center" shrinkToFit="1"/>
    </xf>
    <xf numFmtId="0" fontId="0" fillId="86" borderId="21" xfId="0" applyFill="1" applyBorder="1"/>
    <xf numFmtId="0" fontId="140" fillId="0" borderId="25" xfId="0" applyFont="1" applyBorder="1" applyAlignment="1">
      <alignment horizontal="center" vertical="center" wrapText="1"/>
    </xf>
    <xf numFmtId="0" fontId="141" fillId="0" borderId="25" xfId="0" applyFont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16" fillId="0" borderId="0" xfId="0" applyFont="1" applyAlignment="1">
      <alignment horizontal="center" wrapText="1"/>
    </xf>
    <xf numFmtId="0" fontId="64" fillId="72" borderId="10" xfId="0" applyFont="1" applyFill="1" applyBorder="1" applyAlignment="1">
      <alignment horizontal="center" vertical="center"/>
    </xf>
    <xf numFmtId="0" fontId="65" fillId="72" borderId="10" xfId="0" applyFont="1" applyFill="1" applyBorder="1" applyAlignment="1">
      <alignment horizontal="center" vertical="center"/>
    </xf>
    <xf numFmtId="0" fontId="64" fillId="72" borderId="10" xfId="0" applyFont="1" applyFill="1" applyBorder="1" applyAlignment="1">
      <alignment vertical="center"/>
    </xf>
    <xf numFmtId="0" fontId="64" fillId="87" borderId="10" xfId="0" applyFont="1" applyFill="1" applyBorder="1" applyAlignment="1">
      <alignment horizontal="center" vertical="center"/>
    </xf>
    <xf numFmtId="0" fontId="65" fillId="87" borderId="10" xfId="0" applyFont="1" applyFill="1" applyBorder="1" applyAlignment="1">
      <alignment horizontal="center" vertical="center"/>
    </xf>
    <xf numFmtId="0" fontId="64" fillId="87" borderId="10" xfId="0" applyFont="1" applyFill="1" applyBorder="1" applyAlignment="1">
      <alignment vertical="center"/>
    </xf>
    <xf numFmtId="0" fontId="64" fillId="80" borderId="10" xfId="0" applyFont="1" applyFill="1" applyBorder="1" applyAlignment="1">
      <alignment horizontal="center" vertical="center"/>
    </xf>
    <xf numFmtId="0" fontId="65" fillId="80" borderId="10" xfId="0" applyFont="1" applyFill="1" applyBorder="1" applyAlignment="1">
      <alignment horizontal="center" vertical="center"/>
    </xf>
    <xf numFmtId="0" fontId="64" fillId="80" borderId="10" xfId="0" applyFont="1" applyFill="1" applyBorder="1" applyAlignment="1">
      <alignment vertical="center"/>
    </xf>
    <xf numFmtId="0" fontId="115" fillId="72" borderId="10" xfId="0" applyFont="1" applyFill="1" applyBorder="1" applyAlignment="1">
      <alignment horizontal="center" vertical="center" wrapText="1"/>
    </xf>
    <xf numFmtId="0" fontId="6" fillId="72" borderId="10" xfId="0" applyFont="1" applyFill="1" applyBorder="1" applyAlignment="1">
      <alignment horizontal="center" vertical="center" wrapText="1"/>
    </xf>
    <xf numFmtId="0" fontId="115" fillId="87" borderId="10" xfId="0" applyFont="1" applyFill="1" applyBorder="1" applyAlignment="1">
      <alignment horizontal="center" vertical="center" wrapText="1"/>
    </xf>
    <xf numFmtId="0" fontId="6" fillId="87" borderId="10" xfId="0" applyFont="1" applyFill="1" applyBorder="1" applyAlignment="1">
      <alignment horizontal="center" vertical="center" wrapText="1"/>
    </xf>
    <xf numFmtId="0" fontId="115" fillId="80" borderId="10" xfId="0" applyFont="1" applyFill="1" applyBorder="1" applyAlignment="1">
      <alignment horizontal="center" vertical="center" wrapText="1"/>
    </xf>
    <xf numFmtId="0" fontId="6" fillId="80" borderId="10" xfId="0" applyFont="1" applyFill="1" applyBorder="1" applyAlignment="1">
      <alignment horizontal="center" vertical="center" wrapText="1"/>
    </xf>
    <xf numFmtId="0" fontId="144" fillId="0" borderId="0" xfId="0" applyFont="1"/>
    <xf numFmtId="0" fontId="146" fillId="16" borderId="10" xfId="0" applyFont="1" applyFill="1" applyBorder="1" applyAlignment="1">
      <alignment horizontal="center"/>
    </xf>
    <xf numFmtId="0" fontId="146" fillId="7" borderId="10" xfId="0" applyFont="1" applyFill="1" applyBorder="1" applyAlignment="1">
      <alignment horizontal="center" vertical="justify"/>
    </xf>
    <xf numFmtId="1" fontId="29" fillId="13" borderId="10" xfId="0" applyNumberFormat="1" applyFont="1" applyFill="1" applyBorder="1" applyAlignment="1">
      <alignment horizontal="center" vertical="center" shrinkToFit="1"/>
    </xf>
    <xf numFmtId="0" fontId="126" fillId="16" borderId="10" xfId="0" applyFont="1" applyFill="1" applyBorder="1" applyAlignment="1">
      <alignment horizontal="center" vertical="top"/>
    </xf>
    <xf numFmtId="0" fontId="126" fillId="16" borderId="10" xfId="0" applyFont="1" applyFill="1" applyBorder="1"/>
    <xf numFmtId="0" fontId="126" fillId="7" borderId="10" xfId="0" applyFont="1" applyFill="1" applyBorder="1" applyAlignment="1">
      <alignment horizontal="center" vertical="justify"/>
    </xf>
    <xf numFmtId="0" fontId="126" fillId="7" borderId="10" xfId="0" applyFont="1" applyFill="1" applyBorder="1" applyAlignment="1">
      <alignment vertical="justify"/>
    </xf>
    <xf numFmtId="0" fontId="97" fillId="0" borderId="117" xfId="0" applyFont="1" applyBorder="1" applyAlignment="1">
      <alignment horizontal="center"/>
    </xf>
    <xf numFmtId="0" fontId="11" fillId="0" borderId="117" xfId="0" applyFont="1" applyBorder="1"/>
    <xf numFmtId="0" fontId="97" fillId="0" borderId="87" xfId="0" applyFont="1" applyBorder="1"/>
    <xf numFmtId="0" fontId="97" fillId="0" borderId="88" xfId="0" applyFont="1" applyBorder="1"/>
    <xf numFmtId="0" fontId="97" fillId="0" borderId="83" xfId="0" applyFont="1" applyBorder="1" applyAlignment="1">
      <alignment vertical="center" wrapText="1"/>
    </xf>
    <xf numFmtId="0" fontId="97" fillId="0" borderId="84" xfId="0" applyFont="1" applyBorder="1" applyAlignment="1">
      <alignment vertical="center" wrapText="1"/>
    </xf>
    <xf numFmtId="0" fontId="97" fillId="0" borderId="87" xfId="0" applyFont="1" applyBorder="1" applyAlignment="1">
      <alignment vertical="center" wrapText="1"/>
    </xf>
    <xf numFmtId="0" fontId="97" fillId="0" borderId="88" xfId="0" applyFont="1" applyBorder="1" applyAlignment="1">
      <alignment vertical="center" wrapText="1"/>
    </xf>
    <xf numFmtId="0" fontId="147" fillId="0" borderId="85" xfId="0" applyFont="1" applyBorder="1"/>
    <xf numFmtId="0" fontId="147" fillId="0" borderId="86" xfId="0" applyFont="1" applyBorder="1"/>
    <xf numFmtId="0" fontId="97" fillId="0" borderId="85" xfId="0" applyFont="1" applyBorder="1" applyAlignment="1">
      <alignment vertical="center" wrapText="1"/>
    </xf>
    <xf numFmtId="0" fontId="97" fillId="0" borderId="86" xfId="0" applyFont="1" applyBorder="1" applyAlignment="1">
      <alignment vertical="center" wrapText="1"/>
    </xf>
    <xf numFmtId="0" fontId="114" fillId="0" borderId="84" xfId="0" applyFont="1" applyBorder="1"/>
    <xf numFmtId="0" fontId="98" fillId="75" borderId="33" xfId="112" applyFont="1" applyFill="1" applyBorder="1" applyAlignment="1">
      <alignment horizontal="center" vertical="center" wrapText="1"/>
    </xf>
    <xf numFmtId="0" fontId="98" fillId="75" borderId="55" xfId="112" applyFont="1" applyFill="1" applyBorder="1" applyAlignment="1">
      <alignment horizontal="center" vertical="center" wrapText="1"/>
    </xf>
    <xf numFmtId="0" fontId="98" fillId="75" borderId="115" xfId="112" applyFont="1" applyFill="1" applyBorder="1" applyAlignment="1">
      <alignment horizontal="center" vertical="center" wrapText="1"/>
    </xf>
    <xf numFmtId="0" fontId="100" fillId="88" borderId="12" xfId="0" applyFont="1" applyFill="1" applyBorder="1" applyAlignment="1">
      <alignment horizontal="left" vertical="center"/>
    </xf>
    <xf numFmtId="0" fontId="100" fillId="88" borderId="12" xfId="0" applyFont="1" applyFill="1" applyBorder="1" applyAlignment="1">
      <alignment horizontal="center" vertical="center"/>
    </xf>
    <xf numFmtId="0" fontId="148" fillId="88" borderId="12" xfId="0" applyFont="1" applyFill="1" applyBorder="1" applyAlignment="1">
      <alignment horizontal="center" vertical="center"/>
    </xf>
    <xf numFmtId="0" fontId="148" fillId="88" borderId="120" xfId="0" applyFont="1" applyFill="1" applyBorder="1" applyAlignment="1">
      <alignment horizontal="center" vertical="center"/>
    </xf>
    <xf numFmtId="0" fontId="98" fillId="0" borderId="122" xfId="0" applyFont="1" applyBorder="1" applyAlignment="1">
      <alignment horizontal="center" vertical="center"/>
    </xf>
    <xf numFmtId="0" fontId="98" fillId="0" borderId="122" xfId="0" applyFont="1" applyBorder="1" applyAlignment="1">
      <alignment horizontal="center" vertical="center" shrinkToFit="1"/>
    </xf>
    <xf numFmtId="0" fontId="100" fillId="88" borderId="122" xfId="0" applyFont="1" applyFill="1" applyBorder="1" applyAlignment="1">
      <alignment horizontal="left" vertical="center"/>
    </xf>
    <xf numFmtId="0" fontId="100" fillId="88" borderId="122" xfId="0" applyFont="1" applyFill="1" applyBorder="1" applyAlignment="1">
      <alignment horizontal="center" vertical="center"/>
    </xf>
    <xf numFmtId="0" fontId="148" fillId="88" borderId="122" xfId="0" applyFont="1" applyFill="1" applyBorder="1" applyAlignment="1">
      <alignment horizontal="center" vertical="center"/>
    </xf>
    <xf numFmtId="0" fontId="148" fillId="88" borderId="123" xfId="0" applyFont="1" applyFill="1" applyBorder="1" applyAlignment="1">
      <alignment horizontal="center" vertical="center"/>
    </xf>
    <xf numFmtId="0" fontId="96" fillId="89" borderId="14" xfId="0" applyFont="1" applyFill="1" applyBorder="1" applyAlignment="1">
      <alignment horizontal="center" vertical="center"/>
    </xf>
    <xf numFmtId="0" fontId="98" fillId="89" borderId="14" xfId="0" applyFont="1" applyFill="1" applyBorder="1" applyAlignment="1">
      <alignment horizontal="center" vertical="center"/>
    </xf>
    <xf numFmtId="0" fontId="114" fillId="90" borderId="14" xfId="0" applyFont="1" applyFill="1" applyBorder="1" applyAlignment="1">
      <alignment horizontal="center" vertical="center"/>
    </xf>
    <xf numFmtId="0" fontId="97" fillId="90" borderId="14" xfId="0" applyFont="1" applyFill="1" applyBorder="1" applyAlignment="1">
      <alignment horizontal="center" vertical="center"/>
    </xf>
    <xf numFmtId="0" fontId="114" fillId="91" borderId="14" xfId="0" applyFont="1" applyFill="1" applyBorder="1" applyAlignment="1">
      <alignment horizontal="center" vertical="center"/>
    </xf>
    <xf numFmtId="0" fontId="97" fillId="91" borderId="14" xfId="0" applyFont="1" applyFill="1" applyBorder="1" applyAlignment="1">
      <alignment horizontal="center" vertical="center"/>
    </xf>
    <xf numFmtId="0" fontId="114" fillId="92" borderId="14" xfId="0" applyFont="1" applyFill="1" applyBorder="1" applyAlignment="1">
      <alignment horizontal="center" vertical="center"/>
    </xf>
    <xf numFmtId="0" fontId="97" fillId="92" borderId="14" xfId="0" applyFont="1" applyFill="1" applyBorder="1" applyAlignment="1">
      <alignment horizontal="center" vertical="center"/>
    </xf>
    <xf numFmtId="0" fontId="96" fillId="89" borderId="12" xfId="0" applyFont="1" applyFill="1" applyBorder="1" applyAlignment="1">
      <alignment horizontal="center" vertical="center"/>
    </xf>
    <xf numFmtId="0" fontId="98" fillId="89" borderId="12" xfId="0" applyFont="1" applyFill="1" applyBorder="1" applyAlignment="1">
      <alignment horizontal="center" vertical="center"/>
    </xf>
    <xf numFmtId="0" fontId="114" fillId="90" borderId="12" xfId="0" applyFont="1" applyFill="1" applyBorder="1" applyAlignment="1">
      <alignment horizontal="center" vertical="center"/>
    </xf>
    <xf numFmtId="0" fontId="97" fillId="90" borderId="12" xfId="0" applyFont="1" applyFill="1" applyBorder="1" applyAlignment="1">
      <alignment horizontal="center" vertical="center"/>
    </xf>
    <xf numFmtId="0" fontId="114" fillId="91" borderId="12" xfId="0" applyFont="1" applyFill="1" applyBorder="1" applyAlignment="1">
      <alignment horizontal="center" vertical="center"/>
    </xf>
    <xf numFmtId="0" fontId="97" fillId="91" borderId="12" xfId="0" applyFont="1" applyFill="1" applyBorder="1" applyAlignment="1">
      <alignment horizontal="center" vertical="center"/>
    </xf>
    <xf numFmtId="0" fontId="114" fillId="92" borderId="12" xfId="0" applyFont="1" applyFill="1" applyBorder="1" applyAlignment="1">
      <alignment horizontal="center" vertical="center"/>
    </xf>
    <xf numFmtId="0" fontId="97" fillId="92" borderId="12" xfId="0" applyFont="1" applyFill="1" applyBorder="1" applyAlignment="1">
      <alignment horizontal="center" vertical="center"/>
    </xf>
    <xf numFmtId="0" fontId="96" fillId="89" borderId="96" xfId="0" applyFont="1" applyFill="1" applyBorder="1" applyAlignment="1">
      <alignment horizontal="center" vertical="center"/>
    </xf>
    <xf numFmtId="0" fontId="114" fillId="90" borderId="96" xfId="0" applyFont="1" applyFill="1" applyBorder="1" applyAlignment="1">
      <alignment horizontal="center" vertical="center"/>
    </xf>
    <xf numFmtId="0" fontId="97" fillId="90" borderId="96" xfId="0" applyFont="1" applyFill="1" applyBorder="1" applyAlignment="1">
      <alignment horizontal="center" vertical="center"/>
    </xf>
    <xf numFmtId="0" fontId="114" fillId="91" borderId="96" xfId="0" applyFont="1" applyFill="1" applyBorder="1" applyAlignment="1">
      <alignment horizontal="center" vertical="center"/>
    </xf>
    <xf numFmtId="0" fontId="97" fillId="91" borderId="96" xfId="0" applyFont="1" applyFill="1" applyBorder="1" applyAlignment="1">
      <alignment horizontal="center" vertical="center"/>
    </xf>
    <xf numFmtId="0" fontId="96" fillId="89" borderId="13" xfId="0" applyFont="1" applyFill="1" applyBorder="1" applyAlignment="1">
      <alignment horizontal="center" vertical="center"/>
    </xf>
    <xf numFmtId="0" fontId="98" fillId="89" borderId="13" xfId="0" applyFont="1" applyFill="1" applyBorder="1" applyAlignment="1">
      <alignment horizontal="center" vertical="center"/>
    </xf>
    <xf numFmtId="0" fontId="114" fillId="90" borderId="13" xfId="0" applyFont="1" applyFill="1" applyBorder="1" applyAlignment="1">
      <alignment horizontal="center" vertical="center"/>
    </xf>
    <xf numFmtId="0" fontId="114" fillId="91" borderId="13" xfId="0" applyFont="1" applyFill="1" applyBorder="1" applyAlignment="1">
      <alignment horizontal="center" vertical="center"/>
    </xf>
    <xf numFmtId="0" fontId="97" fillId="91" borderId="13" xfId="0" applyFont="1" applyFill="1" applyBorder="1" applyAlignment="1">
      <alignment horizontal="center" vertical="center"/>
    </xf>
    <xf numFmtId="0" fontId="114" fillId="92" borderId="13" xfId="0" applyFont="1" applyFill="1" applyBorder="1" applyAlignment="1">
      <alignment horizontal="center" vertical="center"/>
    </xf>
    <xf numFmtId="0" fontId="97" fillId="92" borderId="13" xfId="0" applyFont="1" applyFill="1" applyBorder="1" applyAlignment="1">
      <alignment horizontal="center" vertical="center"/>
    </xf>
    <xf numFmtId="0" fontId="98" fillId="90" borderId="13" xfId="0" applyFont="1" applyFill="1" applyBorder="1" applyAlignment="1">
      <alignment horizontal="center" vertical="center"/>
    </xf>
    <xf numFmtId="0" fontId="98" fillId="90" borderId="12" xfId="0" applyFont="1" applyFill="1" applyBorder="1" applyAlignment="1">
      <alignment horizontal="center" vertical="center"/>
    </xf>
    <xf numFmtId="0" fontId="97" fillId="0" borderId="84" xfId="0" applyFont="1" applyBorder="1" applyAlignment="1">
      <alignment horizontal="center" vertical="center"/>
    </xf>
    <xf numFmtId="0" fontId="98" fillId="0" borderId="88" xfId="0" applyFont="1" applyBorder="1" applyAlignment="1">
      <alignment horizontal="center" vertical="center"/>
    </xf>
    <xf numFmtId="0" fontId="98" fillId="0" borderId="28" xfId="0" applyFont="1" applyBorder="1" applyAlignment="1">
      <alignment horizontal="center" vertical="center"/>
    </xf>
    <xf numFmtId="0" fontId="148" fillId="88" borderId="14" xfId="0" applyFont="1" applyFill="1" applyBorder="1" applyAlignment="1">
      <alignment horizontal="center" vertical="center"/>
    </xf>
    <xf numFmtId="0" fontId="150" fillId="93" borderId="13" xfId="0" applyFont="1" applyFill="1" applyBorder="1" applyAlignment="1">
      <alignment horizontal="center" vertical="center"/>
    </xf>
    <xf numFmtId="0" fontId="149" fillId="93" borderId="12" xfId="0" applyFont="1" applyFill="1" applyBorder="1" applyAlignment="1">
      <alignment horizontal="center" vertical="center"/>
    </xf>
    <xf numFmtId="0" fontId="150" fillId="93" borderId="12" xfId="0" applyFont="1" applyFill="1" applyBorder="1" applyAlignment="1">
      <alignment horizontal="center" vertical="center"/>
    </xf>
    <xf numFmtId="0" fontId="150" fillId="93" borderId="13" xfId="0" applyFont="1" applyFill="1" applyBorder="1" applyAlignment="1">
      <alignment horizontal="center" vertical="center" wrapText="1"/>
    </xf>
    <xf numFmtId="0" fontId="149" fillId="93" borderId="13" xfId="0" applyFont="1" applyFill="1" applyBorder="1" applyAlignment="1">
      <alignment horizontal="center" vertical="center"/>
    </xf>
    <xf numFmtId="0" fontId="150" fillId="93" borderId="12" xfId="0" applyFont="1" applyFill="1" applyBorder="1" applyAlignment="1">
      <alignment horizontal="center" vertical="center" wrapText="1"/>
    </xf>
    <xf numFmtId="0" fontId="150" fillId="85" borderId="12" xfId="0" applyFont="1" applyFill="1" applyBorder="1" applyAlignment="1">
      <alignment horizontal="center" vertical="center"/>
    </xf>
    <xf numFmtId="0" fontId="97" fillId="94" borderId="83" xfId="0" applyFont="1" applyFill="1" applyBorder="1" applyAlignment="1">
      <alignment horizontal="center" vertical="center"/>
    </xf>
    <xf numFmtId="0" fontId="97" fillId="94" borderId="84" xfId="0" applyFont="1" applyFill="1" applyBorder="1" applyAlignment="1">
      <alignment horizontal="center" vertical="center"/>
    </xf>
    <xf numFmtId="0" fontId="97" fillId="89" borderId="84" xfId="0" applyFont="1" applyFill="1" applyBorder="1" applyAlignment="1">
      <alignment horizontal="center" vertical="center"/>
    </xf>
    <xf numFmtId="0" fontId="97" fillId="90" borderId="84" xfId="0" applyFont="1" applyFill="1" applyBorder="1" applyAlignment="1">
      <alignment horizontal="center" vertical="center"/>
    </xf>
    <xf numFmtId="0" fontId="97" fillId="90" borderId="26" xfId="0" applyFont="1" applyFill="1" applyBorder="1" applyAlignment="1">
      <alignment horizontal="center" vertical="center"/>
    </xf>
    <xf numFmtId="0" fontId="97" fillId="94" borderId="85" xfId="0" applyFont="1" applyFill="1" applyBorder="1" applyAlignment="1">
      <alignment horizontal="center" vertical="center"/>
    </xf>
    <xf numFmtId="0" fontId="97" fillId="94" borderId="86" xfId="0" applyFont="1" applyFill="1" applyBorder="1" applyAlignment="1">
      <alignment horizontal="center" vertical="center"/>
    </xf>
    <xf numFmtId="0" fontId="97" fillId="89" borderId="86" xfId="0" applyFont="1" applyFill="1" applyBorder="1" applyAlignment="1">
      <alignment horizontal="center" vertical="center"/>
    </xf>
    <xf numFmtId="0" fontId="97" fillId="90" borderId="86" xfId="0" applyFont="1" applyFill="1" applyBorder="1" applyAlignment="1">
      <alignment horizontal="center" vertical="center"/>
    </xf>
    <xf numFmtId="0" fontId="97" fillId="90" borderId="27" xfId="0" applyFont="1" applyFill="1" applyBorder="1" applyAlignment="1">
      <alignment horizontal="center" vertical="center"/>
    </xf>
    <xf numFmtId="0" fontId="97" fillId="94" borderId="87" xfId="0" applyFont="1" applyFill="1" applyBorder="1" applyAlignment="1">
      <alignment horizontal="center" vertical="center"/>
    </xf>
    <xf numFmtId="0" fontId="97" fillId="94" borderId="88" xfId="0" applyFont="1" applyFill="1" applyBorder="1" applyAlignment="1">
      <alignment horizontal="center" vertical="center"/>
    </xf>
    <xf numFmtId="0" fontId="97" fillId="89" borderId="88" xfId="0" applyFont="1" applyFill="1" applyBorder="1" applyAlignment="1">
      <alignment horizontal="center" vertical="center"/>
    </xf>
    <xf numFmtId="0" fontId="97" fillId="90" borderId="88" xfId="0" applyFont="1" applyFill="1" applyBorder="1" applyAlignment="1">
      <alignment horizontal="center" vertical="center"/>
    </xf>
    <xf numFmtId="0" fontId="97" fillId="90" borderId="28" xfId="0" applyFont="1" applyFill="1" applyBorder="1" applyAlignment="1">
      <alignment horizontal="center" vertical="center"/>
    </xf>
    <xf numFmtId="0" fontId="97" fillId="95" borderId="84" xfId="0" applyFont="1" applyFill="1" applyBorder="1" applyAlignment="1">
      <alignment horizontal="center" vertical="center"/>
    </xf>
    <xf numFmtId="0" fontId="97" fillId="95" borderId="88" xfId="0" applyFont="1" applyFill="1" applyBorder="1" applyAlignment="1">
      <alignment horizontal="center" vertical="center"/>
    </xf>
    <xf numFmtId="0" fontId="11" fillId="95" borderId="117" xfId="0" applyFont="1" applyFill="1" applyBorder="1"/>
    <xf numFmtId="0" fontId="97" fillId="95" borderId="86" xfId="0" applyFont="1" applyFill="1" applyBorder="1" applyAlignment="1">
      <alignment horizontal="center" vertical="center"/>
    </xf>
    <xf numFmtId="0" fontId="97" fillId="96" borderId="84" xfId="0" applyFont="1" applyFill="1" applyBorder="1" applyAlignment="1">
      <alignment horizontal="center" vertical="center"/>
    </xf>
    <xf numFmtId="0" fontId="97" fillId="96" borderId="26" xfId="0" applyFont="1" applyFill="1" applyBorder="1" applyAlignment="1">
      <alignment horizontal="center" vertical="center"/>
    </xf>
    <xf numFmtId="0" fontId="97" fillId="96" borderId="88" xfId="0" applyFont="1" applyFill="1" applyBorder="1" applyAlignment="1">
      <alignment horizontal="center" vertical="center"/>
    </xf>
    <xf numFmtId="0" fontId="97" fillId="96" borderId="28" xfId="0" applyFont="1" applyFill="1" applyBorder="1" applyAlignment="1">
      <alignment horizontal="center" vertical="center"/>
    </xf>
    <xf numFmtId="0" fontId="97" fillId="96" borderId="86" xfId="0" applyFont="1" applyFill="1" applyBorder="1" applyAlignment="1">
      <alignment horizontal="center" vertical="center"/>
    </xf>
    <xf numFmtId="0" fontId="97" fillId="96" borderId="27" xfId="0" applyFont="1" applyFill="1" applyBorder="1" applyAlignment="1">
      <alignment horizontal="center" vertical="center"/>
    </xf>
    <xf numFmtId="0" fontId="98" fillId="94" borderId="86" xfId="0" applyFont="1" applyFill="1" applyBorder="1" applyAlignment="1">
      <alignment horizontal="center" vertical="center"/>
    </xf>
    <xf numFmtId="0" fontId="98" fillId="94" borderId="84" xfId="0" applyFont="1" applyFill="1" applyBorder="1" applyAlignment="1">
      <alignment horizontal="center" vertical="center"/>
    </xf>
    <xf numFmtId="0" fontId="151" fillId="0" borderId="124" xfId="0" applyFont="1" applyBorder="1" applyAlignment="1">
      <alignment horizontal="center" vertical="center"/>
    </xf>
    <xf numFmtId="0" fontId="97" fillId="89" borderId="87" xfId="0" applyFont="1" applyFill="1" applyBorder="1" applyAlignment="1">
      <alignment horizontal="center" vertical="center"/>
    </xf>
    <xf numFmtId="0" fontId="98" fillId="94" borderId="88" xfId="0" applyFont="1" applyFill="1" applyBorder="1" applyAlignment="1">
      <alignment horizontal="center" vertical="center"/>
    </xf>
    <xf numFmtId="0" fontId="97" fillId="89" borderId="125" xfId="0" applyFont="1" applyFill="1" applyBorder="1" applyAlignment="1">
      <alignment horizontal="center" vertical="center"/>
    </xf>
    <xf numFmtId="0" fontId="97" fillId="94" borderId="126" xfId="0" applyFont="1" applyFill="1" applyBorder="1" applyAlignment="1">
      <alignment horizontal="center" vertical="center"/>
    </xf>
    <xf numFmtId="0" fontId="97" fillId="94" borderId="128" xfId="0" applyFont="1" applyFill="1" applyBorder="1" applyAlignment="1">
      <alignment horizontal="center" vertical="center"/>
    </xf>
    <xf numFmtId="0" fontId="151" fillId="94" borderId="83" xfId="0" applyFont="1" applyFill="1" applyBorder="1" applyAlignment="1">
      <alignment horizontal="center" vertical="center"/>
    </xf>
    <xf numFmtId="0" fontId="151" fillId="94" borderId="84" xfId="0" applyFont="1" applyFill="1" applyBorder="1" applyAlignment="1">
      <alignment horizontal="center" vertical="center"/>
    </xf>
    <xf numFmtId="0" fontId="151" fillId="89" borderId="84" xfId="0" applyFont="1" applyFill="1" applyBorder="1" applyAlignment="1">
      <alignment horizontal="center" vertical="center"/>
    </xf>
    <xf numFmtId="0" fontId="151" fillId="94" borderId="85" xfId="0" applyFont="1" applyFill="1" applyBorder="1" applyAlignment="1">
      <alignment horizontal="center" vertical="center"/>
    </xf>
    <xf numFmtId="0" fontId="151" fillId="94" borderId="86" xfId="0" applyFont="1" applyFill="1" applyBorder="1" applyAlignment="1">
      <alignment horizontal="center" vertical="center"/>
    </xf>
    <xf numFmtId="0" fontId="151" fillId="89" borderId="86" xfId="0" applyFont="1" applyFill="1" applyBorder="1" applyAlignment="1">
      <alignment horizontal="center" vertical="center"/>
    </xf>
    <xf numFmtId="0" fontId="151" fillId="94" borderId="118" xfId="0" applyFont="1" applyFill="1" applyBorder="1" applyAlignment="1">
      <alignment horizontal="center" vertical="center"/>
    </xf>
    <xf numFmtId="0" fontId="97" fillId="97" borderId="87" xfId="0" applyFont="1" applyFill="1" applyBorder="1" applyAlignment="1">
      <alignment horizontal="center" vertical="center"/>
    </xf>
    <xf numFmtId="0" fontId="106" fillId="94" borderId="83" xfId="0" applyFont="1" applyFill="1" applyBorder="1" applyAlignment="1">
      <alignment horizontal="center" vertical="center"/>
    </xf>
    <xf numFmtId="0" fontId="106" fillId="94" borderId="84" xfId="0" applyFont="1" applyFill="1" applyBorder="1" applyAlignment="1">
      <alignment horizontal="center" vertical="center"/>
    </xf>
    <xf numFmtId="0" fontId="97" fillId="98" borderId="84" xfId="0" applyFont="1" applyFill="1" applyBorder="1" applyAlignment="1">
      <alignment horizontal="center" vertical="center"/>
    </xf>
    <xf numFmtId="0" fontId="97" fillId="98" borderId="86" xfId="0" applyFont="1" applyFill="1" applyBorder="1" applyAlignment="1">
      <alignment horizontal="center" vertical="center"/>
    </xf>
    <xf numFmtId="0" fontId="97" fillId="98" borderId="88" xfId="0" applyFont="1" applyFill="1" applyBorder="1" applyAlignment="1">
      <alignment horizontal="center" vertical="center"/>
    </xf>
    <xf numFmtId="0" fontId="97" fillId="98" borderId="83" xfId="0" applyFont="1" applyFill="1" applyBorder="1" applyAlignment="1">
      <alignment horizontal="center" vertical="center"/>
    </xf>
    <xf numFmtId="0" fontId="97" fillId="94" borderId="85" xfId="0" applyFont="1" applyFill="1" applyBorder="1" applyAlignment="1">
      <alignment horizontal="left" vertical="center"/>
    </xf>
    <xf numFmtId="0" fontId="97" fillId="94" borderId="86" xfId="0" applyFont="1" applyFill="1" applyBorder="1" applyAlignment="1">
      <alignment horizontal="left" vertical="center"/>
    </xf>
    <xf numFmtId="0" fontId="97" fillId="89" borderId="86" xfId="0" applyFont="1" applyFill="1" applyBorder="1" applyAlignment="1">
      <alignment horizontal="left" vertical="center"/>
    </xf>
    <xf numFmtId="0" fontId="97" fillId="90" borderId="86" xfId="0" applyFont="1" applyFill="1" applyBorder="1" applyAlignment="1">
      <alignment horizontal="left" vertical="center"/>
    </xf>
    <xf numFmtId="0" fontId="97" fillId="89" borderId="88" xfId="0" applyFont="1" applyFill="1" applyBorder="1" applyAlignment="1">
      <alignment horizontal="left" vertical="center"/>
    </xf>
    <xf numFmtId="0" fontId="97" fillId="90" borderId="88" xfId="0" applyFont="1" applyFill="1" applyBorder="1" applyAlignment="1">
      <alignment horizontal="left" vertical="center"/>
    </xf>
    <xf numFmtId="0" fontId="97" fillId="89" borderId="84" xfId="0" applyFont="1" applyFill="1" applyBorder="1" applyAlignment="1">
      <alignment vertical="center" wrapText="1"/>
    </xf>
    <xf numFmtId="0" fontId="114" fillId="89" borderId="84" xfId="0" applyFont="1" applyFill="1" applyBorder="1"/>
    <xf numFmtId="0" fontId="114" fillId="90" borderId="84" xfId="0" applyFont="1" applyFill="1" applyBorder="1"/>
    <xf numFmtId="0" fontId="97" fillId="89" borderId="88" xfId="0" applyFont="1" applyFill="1" applyBorder="1" applyAlignment="1">
      <alignment vertical="center" wrapText="1"/>
    </xf>
    <xf numFmtId="0" fontId="114" fillId="89" borderId="88" xfId="0" applyFont="1" applyFill="1" applyBorder="1"/>
    <xf numFmtId="0" fontId="97" fillId="90" borderId="88" xfId="0" applyFont="1" applyFill="1" applyBorder="1" applyAlignment="1">
      <alignment vertical="center" wrapText="1"/>
    </xf>
    <xf numFmtId="0" fontId="97" fillId="89" borderId="86" xfId="0" applyFont="1" applyFill="1" applyBorder="1" applyAlignment="1">
      <alignment vertical="center" wrapText="1"/>
    </xf>
    <xf numFmtId="0" fontId="97" fillId="94" borderId="83" xfId="0" applyFont="1" applyFill="1" applyBorder="1" applyAlignment="1">
      <alignment horizontal="left" vertical="center"/>
    </xf>
    <xf numFmtId="0" fontId="114" fillId="89" borderId="86" xfId="0" applyFont="1" applyFill="1" applyBorder="1"/>
    <xf numFmtId="0" fontId="149" fillId="0" borderId="14" xfId="0" applyFont="1" applyBorder="1" applyAlignment="1">
      <alignment horizontal="center" vertical="center"/>
    </xf>
    <xf numFmtId="0" fontId="150" fillId="0" borderId="14" xfId="0" applyFont="1" applyBorder="1" applyAlignment="1">
      <alignment horizontal="center" vertical="center"/>
    </xf>
    <xf numFmtId="0" fontId="149" fillId="0" borderId="14" xfId="0" applyFont="1" applyBorder="1" applyAlignment="1">
      <alignment horizontal="center" vertical="center" wrapText="1"/>
    </xf>
    <xf numFmtId="0" fontId="149" fillId="0" borderId="12" xfId="0" applyFont="1" applyBorder="1" applyAlignment="1">
      <alignment horizontal="center" vertical="center"/>
    </xf>
    <xf numFmtId="0" fontId="100" fillId="0" borderId="14" xfId="0" applyFont="1" applyBorder="1" applyAlignment="1">
      <alignment horizontal="center" vertical="center"/>
    </xf>
    <xf numFmtId="0" fontId="150" fillId="0" borderId="12" xfId="0" applyFont="1" applyBorder="1" applyAlignment="1">
      <alignment horizontal="center" vertical="center"/>
    </xf>
    <xf numFmtId="0" fontId="149" fillId="0" borderId="13" xfId="0" applyFont="1" applyBorder="1" applyAlignment="1">
      <alignment horizontal="center" vertical="center"/>
    </xf>
    <xf numFmtId="0" fontId="149" fillId="0" borderId="12" xfId="0" applyFont="1" applyBorder="1" applyAlignment="1">
      <alignment horizontal="center" vertical="center" wrapText="1"/>
    </xf>
    <xf numFmtId="0" fontId="150" fillId="0" borderId="13" xfId="0" applyFont="1" applyBorder="1" applyAlignment="1">
      <alignment horizontal="center" vertical="center"/>
    </xf>
    <xf numFmtId="0" fontId="100" fillId="0" borderId="13" xfId="0" applyFont="1" applyBorder="1" applyAlignment="1">
      <alignment horizontal="center" vertical="center"/>
    </xf>
    <xf numFmtId="0" fontId="150" fillId="0" borderId="12" xfId="0" applyFont="1" applyBorder="1" applyAlignment="1">
      <alignment horizontal="center" vertical="center" wrapText="1"/>
    </xf>
    <xf numFmtId="0" fontId="150" fillId="0" borderId="14" xfId="0" applyFont="1" applyBorder="1" applyAlignment="1">
      <alignment horizontal="center" vertical="center" wrapText="1"/>
    </xf>
    <xf numFmtId="0" fontId="100" fillId="0" borderId="12" xfId="0" applyFont="1" applyBorder="1" applyAlignment="1">
      <alignment horizontal="center" vertical="center"/>
    </xf>
    <xf numFmtId="0" fontId="98" fillId="79" borderId="40" xfId="0" applyFont="1" applyFill="1" applyBorder="1" applyAlignment="1">
      <alignment horizontal="center" vertical="center"/>
    </xf>
    <xf numFmtId="0" fontId="98" fillId="79" borderId="129" xfId="0" applyFont="1" applyFill="1" applyBorder="1" applyAlignment="1">
      <alignment horizontal="center" vertical="center"/>
    </xf>
    <xf numFmtId="0" fontId="127" fillId="72" borderId="130" xfId="0" applyFont="1" applyFill="1" applyBorder="1" applyAlignment="1">
      <alignment horizontal="center" vertical="center"/>
    </xf>
    <xf numFmtId="0" fontId="127" fillId="72" borderId="131" xfId="0" applyFont="1" applyFill="1" applyBorder="1" applyAlignment="1">
      <alignment horizontal="center" vertical="center"/>
    </xf>
    <xf numFmtId="0" fontId="150" fillId="93" borderId="132" xfId="0" applyFont="1" applyFill="1" applyBorder="1" applyAlignment="1">
      <alignment horizontal="center" vertical="center"/>
    </xf>
    <xf numFmtId="0" fontId="149" fillId="93" borderId="132" xfId="0" applyFont="1" applyFill="1" applyBorder="1" applyAlignment="1">
      <alignment horizontal="center" vertical="center"/>
    </xf>
    <xf numFmtId="0" fontId="149" fillId="93" borderId="132" xfId="0" applyFont="1" applyFill="1" applyBorder="1" applyAlignment="1">
      <alignment horizontal="center" vertical="center" wrapText="1"/>
    </xf>
    <xf numFmtId="0" fontId="150" fillId="85" borderId="13" xfId="0" applyFont="1" applyFill="1" applyBorder="1" applyAlignment="1">
      <alignment horizontal="center" vertical="center"/>
    </xf>
    <xf numFmtId="0" fontId="101" fillId="0" borderId="0" xfId="0" applyFont="1" applyAlignment="1">
      <alignment horizontal="left"/>
    </xf>
    <xf numFmtId="0" fontId="134" fillId="0" borderId="0" xfId="0" applyFont="1" applyAlignment="1">
      <alignment horizontal="center"/>
    </xf>
    <xf numFmtId="0" fontId="101" fillId="0" borderId="0" xfId="0" applyFont="1" applyAlignment="1">
      <alignment horizontal="center"/>
    </xf>
    <xf numFmtId="0" fontId="152" fillId="0" borderId="0" xfId="0" applyFont="1" applyAlignment="1">
      <alignment horizontal="center"/>
    </xf>
    <xf numFmtId="49" fontId="152" fillId="0" borderId="0" xfId="0" applyNumberFormat="1" applyFont="1" applyAlignment="1">
      <alignment horizontal="center"/>
    </xf>
    <xf numFmtId="49" fontId="101" fillId="0" borderId="0" xfId="0" applyNumberFormat="1" applyFont="1" applyAlignment="1">
      <alignment horizontal="center"/>
    </xf>
    <xf numFmtId="0" fontId="101" fillId="0" borderId="10" xfId="0" applyFont="1" applyBorder="1" applyAlignment="1">
      <alignment horizontal="center" vertical="center"/>
    </xf>
    <xf numFmtId="0" fontId="133" fillId="0" borderId="10" xfId="0" applyFont="1" applyBorder="1" applyAlignment="1">
      <alignment horizontal="center" vertical="center" wrapText="1"/>
    </xf>
    <xf numFmtId="0" fontId="154" fillId="0" borderId="10" xfId="0" applyFont="1" applyBorder="1" applyAlignment="1">
      <alignment horizontal="center" vertical="center" wrapText="1"/>
    </xf>
    <xf numFmtId="0" fontId="154" fillId="0" borderId="10" xfId="0" applyFont="1" applyBorder="1" applyAlignment="1">
      <alignment horizontal="center" vertical="center"/>
    </xf>
    <xf numFmtId="49" fontId="149" fillId="0" borderId="10" xfId="0" applyNumberFormat="1" applyFont="1" applyBorder="1" applyAlignment="1">
      <alignment horizontal="center" vertical="center"/>
    </xf>
    <xf numFmtId="0" fontId="149" fillId="0" borderId="10" xfId="0" applyFont="1" applyBorder="1" applyAlignment="1">
      <alignment horizontal="center" vertical="center" wrapText="1"/>
    </xf>
    <xf numFmtId="0" fontId="101" fillId="0" borderId="10" xfId="0" applyFont="1" applyBorder="1"/>
    <xf numFmtId="0" fontId="134" fillId="0" borderId="10" xfId="0" applyFont="1" applyBorder="1" applyAlignment="1">
      <alignment horizontal="center" vertical="center" wrapText="1"/>
    </xf>
    <xf numFmtId="0" fontId="155" fillId="0" borderId="10" xfId="0" applyFont="1" applyBorder="1" applyAlignment="1">
      <alignment horizontal="center" vertical="center" wrapText="1"/>
    </xf>
    <xf numFmtId="0" fontId="156" fillId="0" borderId="10" xfId="0" applyFont="1" applyBorder="1" applyAlignment="1">
      <alignment horizontal="center"/>
    </xf>
    <xf numFmtId="0" fontId="156" fillId="0" borderId="10" xfId="0" applyFont="1" applyBorder="1"/>
    <xf numFmtId="0" fontId="155" fillId="0" borderId="10" xfId="0" applyFont="1" applyBorder="1" applyAlignment="1">
      <alignment horizontal="center" vertical="center"/>
    </xf>
    <xf numFmtId="0" fontId="101" fillId="0" borderId="10" xfId="0" applyFont="1" applyBorder="1" applyAlignment="1">
      <alignment horizontal="center"/>
    </xf>
    <xf numFmtId="14" fontId="156" fillId="0" borderId="10" xfId="0" applyNumberFormat="1" applyFont="1" applyBorder="1" applyAlignment="1">
      <alignment horizontal="center"/>
    </xf>
    <xf numFmtId="0" fontId="134" fillId="0" borderId="133" xfId="0" applyFont="1" applyBorder="1" applyAlignment="1">
      <alignment horizontal="center" vertical="center" wrapText="1"/>
    </xf>
    <xf numFmtId="0" fontId="155" fillId="0" borderId="133" xfId="0" applyFont="1" applyBorder="1" applyAlignment="1">
      <alignment horizontal="center" vertical="center" wrapText="1"/>
    </xf>
    <xf numFmtId="0" fontId="157" fillId="0" borderId="133" xfId="0" applyFont="1" applyBorder="1" applyAlignment="1">
      <alignment horizontal="center" vertical="center" wrapText="1"/>
    </xf>
    <xf numFmtId="0" fontId="155" fillId="0" borderId="133" xfId="0" applyFont="1" applyBorder="1" applyAlignment="1">
      <alignment horizontal="left" vertical="center" wrapText="1"/>
    </xf>
    <xf numFmtId="49" fontId="155" fillId="0" borderId="133" xfId="0" applyNumberFormat="1" applyFont="1" applyBorder="1" applyAlignment="1">
      <alignment horizontal="center" vertical="center"/>
    </xf>
    <xf numFmtId="0" fontId="155" fillId="0" borderId="133" xfId="0" applyFont="1" applyBorder="1" applyAlignment="1">
      <alignment horizontal="center" vertical="center"/>
    </xf>
    <xf numFmtId="0" fontId="101" fillId="0" borderId="133" xfId="0" applyFont="1" applyBorder="1"/>
    <xf numFmtId="49" fontId="155" fillId="0" borderId="0" xfId="0" applyNumberFormat="1" applyFont="1" applyAlignment="1">
      <alignment horizontal="center" vertical="center"/>
    </xf>
    <xf numFmtId="0" fontId="101" fillId="0" borderId="133" xfId="0" applyFont="1" applyBorder="1" applyAlignment="1">
      <alignment horizontal="center"/>
    </xf>
    <xf numFmtId="49" fontId="158" fillId="0" borderId="133" xfId="0" applyNumberFormat="1" applyFont="1" applyBorder="1"/>
    <xf numFmtId="0" fontId="134" fillId="0" borderId="10" xfId="0" applyFont="1" applyBorder="1" applyAlignment="1">
      <alignment horizontal="center"/>
    </xf>
    <xf numFmtId="0" fontId="101" fillId="0" borderId="10" xfId="0" applyFont="1" applyBorder="1" applyAlignment="1">
      <alignment wrapText="1"/>
    </xf>
    <xf numFmtId="14" fontId="101" fillId="0" borderId="10" xfId="0" applyNumberFormat="1" applyFont="1" applyBorder="1" applyAlignment="1">
      <alignment horizontal="center" wrapText="1"/>
    </xf>
    <xf numFmtId="0" fontId="159" fillId="0" borderId="10" xfId="0" applyFont="1" applyBorder="1" applyAlignment="1">
      <alignment horizontal="right" wrapText="1"/>
    </xf>
    <xf numFmtId="0" fontId="159" fillId="0" borderId="10" xfId="0" applyFont="1" applyBorder="1" applyAlignment="1">
      <alignment wrapText="1"/>
    </xf>
    <xf numFmtId="0" fontId="160" fillId="0" borderId="134" xfId="0" applyFont="1" applyBorder="1" applyAlignment="1">
      <alignment horizontal="center"/>
    </xf>
    <xf numFmtId="0" fontId="161" fillId="0" borderId="134" xfId="0" applyFont="1" applyBorder="1" applyAlignment="1">
      <alignment horizontal="center"/>
    </xf>
    <xf numFmtId="0" fontId="161" fillId="0" borderId="134" xfId="0" applyFont="1" applyBorder="1"/>
    <xf numFmtId="14" fontId="161" fillId="0" borderId="134" xfId="0" applyNumberFormat="1" applyFont="1" applyBorder="1" applyAlignment="1">
      <alignment horizontal="center"/>
    </xf>
    <xf numFmtId="0" fontId="161" fillId="0" borderId="10" xfId="0" applyFont="1" applyBorder="1" applyAlignment="1">
      <alignment horizontal="center"/>
    </xf>
    <xf numFmtId="0" fontId="101" fillId="0" borderId="134" xfId="0" applyFont="1" applyBorder="1" applyAlignment="1">
      <alignment horizontal="center"/>
    </xf>
    <xf numFmtId="165" fontId="161" fillId="0" borderId="134" xfId="0" applyNumberFormat="1" applyFont="1" applyBorder="1" applyAlignment="1">
      <alignment horizontal="center"/>
    </xf>
    <xf numFmtId="0" fontId="161" fillId="0" borderId="133" xfId="0" applyFont="1" applyBorder="1" applyAlignment="1">
      <alignment horizontal="center"/>
    </xf>
    <xf numFmtId="0" fontId="162" fillId="0" borderId="10" xfId="0" applyFont="1" applyBorder="1" applyAlignment="1">
      <alignment horizontal="left" vertical="center" wrapText="1"/>
    </xf>
    <xf numFmtId="49" fontId="155" fillId="0" borderId="10" xfId="0" applyNumberFormat="1" applyFont="1" applyBorder="1" applyAlignment="1">
      <alignment horizontal="center" vertical="center"/>
    </xf>
    <xf numFmtId="0" fontId="163" fillId="0" borderId="10" xfId="0" applyFont="1" applyBorder="1" applyAlignment="1">
      <alignment horizontal="left" vertical="center" wrapText="1"/>
    </xf>
    <xf numFmtId="0" fontId="134" fillId="0" borderId="10" xfId="0" applyFont="1" applyBorder="1" applyAlignment="1">
      <alignment horizontal="center" vertical="center"/>
    </xf>
    <xf numFmtId="0" fontId="165" fillId="0" borderId="10" xfId="0" applyFont="1" applyBorder="1" applyAlignment="1">
      <alignment horizontal="center" vertical="center" wrapText="1"/>
    </xf>
    <xf numFmtId="0" fontId="5" fillId="93" borderId="12" xfId="0" applyFont="1" applyFill="1" applyBorder="1" applyAlignment="1">
      <alignment horizontal="center" vertical="center" wrapText="1"/>
    </xf>
    <xf numFmtId="0" fontId="100" fillId="85" borderId="13" xfId="0" applyFont="1" applyFill="1" applyBorder="1" applyAlignment="1">
      <alignment horizontal="center" vertical="center"/>
    </xf>
    <xf numFmtId="0" fontId="150" fillId="85" borderId="132" xfId="0" applyFont="1" applyFill="1" applyBorder="1" applyAlignment="1">
      <alignment horizontal="center" vertical="center"/>
    </xf>
    <xf numFmtId="0" fontId="5" fillId="93" borderId="132" xfId="0" applyFont="1" applyFill="1" applyBorder="1" applyAlignment="1">
      <alignment horizontal="center" vertical="center"/>
    </xf>
    <xf numFmtId="0" fontId="150" fillId="0" borderId="13" xfId="0" applyFont="1" applyBorder="1" applyAlignment="1">
      <alignment horizontal="center" vertical="center" wrapText="1"/>
    </xf>
    <xf numFmtId="0" fontId="164" fillId="0" borderId="0" xfId="0" applyFont="1"/>
    <xf numFmtId="0" fontId="167" fillId="0" borderId="0" xfId="0" applyFont="1" applyAlignment="1">
      <alignment horizontal="left"/>
    </xf>
    <xf numFmtId="0" fontId="135" fillId="0" borderId="0" xfId="0" applyFont="1" applyAlignment="1">
      <alignment horizontal="left"/>
    </xf>
    <xf numFmtId="0" fontId="134" fillId="0" borderId="0" xfId="0" applyFont="1" applyAlignment="1">
      <alignment horizontal="left"/>
    </xf>
    <xf numFmtId="0" fontId="167" fillId="0" borderId="0" xfId="0" applyFont="1"/>
    <xf numFmtId="0" fontId="101" fillId="0" borderId="10" xfId="0" applyFont="1" applyBorder="1" applyAlignment="1">
      <alignment horizontal="center" wrapText="1"/>
    </xf>
    <xf numFmtId="0" fontId="0" fillId="0" borderId="10" xfId="0" applyBorder="1"/>
    <xf numFmtId="0" fontId="0" fillId="0" borderId="10" xfId="0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101" fillId="0" borderId="10" xfId="0" applyFont="1" applyBorder="1" applyAlignment="1">
      <alignment horizontal="center" shrinkToFit="1"/>
    </xf>
    <xf numFmtId="0" fontId="5" fillId="0" borderId="10" xfId="0" applyFont="1" applyBorder="1" applyAlignment="1">
      <alignment horizontal="center" shrinkToFit="1"/>
    </xf>
    <xf numFmtId="0" fontId="0" fillId="0" borderId="15" xfId="0" applyBorder="1" applyAlignment="1">
      <alignment horizontal="center"/>
    </xf>
    <xf numFmtId="0" fontId="134" fillId="0" borderId="15" xfId="0" applyFont="1" applyBorder="1" applyAlignment="1">
      <alignment horizontal="center" vertical="center" wrapText="1"/>
    </xf>
    <xf numFmtId="0" fontId="156" fillId="0" borderId="15" xfId="0" applyFont="1" applyBorder="1" applyAlignment="1">
      <alignment horizontal="center"/>
    </xf>
    <xf numFmtId="0" fontId="156" fillId="0" borderId="15" xfId="0" applyFont="1" applyBorder="1"/>
    <xf numFmtId="0" fontId="0" fillId="0" borderId="15" xfId="0" applyBorder="1"/>
    <xf numFmtId="0" fontId="5" fillId="0" borderId="12" xfId="0" applyFont="1" applyBorder="1" applyAlignment="1">
      <alignment horizontal="center" vertical="center" wrapText="1"/>
    </xf>
    <xf numFmtId="0" fontId="121" fillId="79" borderId="111" xfId="0" applyFont="1" applyFill="1" applyBorder="1"/>
    <xf numFmtId="0" fontId="121" fillId="79" borderId="135" xfId="0" applyFont="1" applyFill="1" applyBorder="1"/>
    <xf numFmtId="0" fontId="121" fillId="79" borderId="135" xfId="0" applyFont="1" applyFill="1" applyBorder="1" applyAlignment="1">
      <alignment shrinkToFit="1"/>
    </xf>
    <xf numFmtId="0" fontId="131" fillId="79" borderId="135" xfId="0" applyFont="1" applyFill="1" applyBorder="1"/>
    <xf numFmtId="0" fontId="121" fillId="79" borderId="110" xfId="0" applyFont="1" applyFill="1" applyBorder="1"/>
    <xf numFmtId="0" fontId="121" fillId="79" borderId="136" xfId="0" applyFont="1" applyFill="1" applyBorder="1"/>
    <xf numFmtId="0" fontId="121" fillId="79" borderId="29" xfId="0" applyFont="1" applyFill="1" applyBorder="1"/>
    <xf numFmtId="0" fontId="121" fillId="79" borderId="29" xfId="0" applyFont="1" applyFill="1" applyBorder="1" applyAlignment="1">
      <alignment shrinkToFit="1"/>
    </xf>
    <xf numFmtId="0" fontId="131" fillId="79" borderId="29" xfId="0" applyFont="1" applyFill="1" applyBorder="1"/>
    <xf numFmtId="0" fontId="98" fillId="75" borderId="40" xfId="0" applyFont="1" applyFill="1" applyBorder="1" applyAlignment="1">
      <alignment horizontal="center" vertical="center" shrinkToFit="1"/>
    </xf>
    <xf numFmtId="0" fontId="98" fillId="0" borderId="40" xfId="0" applyFont="1" applyBorder="1" applyAlignment="1">
      <alignment horizontal="center" vertical="center"/>
    </xf>
    <xf numFmtId="0" fontId="98" fillId="0" borderId="129" xfId="0" applyFont="1" applyBorder="1" applyAlignment="1">
      <alignment horizontal="center" vertical="center"/>
    </xf>
    <xf numFmtId="0" fontId="121" fillId="75" borderId="136" xfId="0" applyFont="1" applyFill="1" applyBorder="1" applyAlignment="1">
      <alignment horizontal="center"/>
    </xf>
    <xf numFmtId="0" fontId="121" fillId="75" borderId="29" xfId="0" applyFont="1" applyFill="1" applyBorder="1" applyAlignment="1">
      <alignment horizontal="center"/>
    </xf>
    <xf numFmtId="0" fontId="176" fillId="79" borderId="137" xfId="0" applyFont="1" applyFill="1" applyBorder="1" applyAlignment="1">
      <alignment horizontal="right"/>
    </xf>
    <xf numFmtId="0" fontId="176" fillId="75" borderId="137" xfId="0" applyFont="1" applyFill="1" applyBorder="1" applyAlignment="1">
      <alignment horizontal="right"/>
    </xf>
    <xf numFmtId="0" fontId="98" fillId="0" borderId="0" xfId="0" applyFont="1" applyAlignment="1">
      <alignment horizontal="center" vertical="center"/>
    </xf>
    <xf numFmtId="0" fontId="98" fillId="0" borderId="0" xfId="0" applyFont="1" applyAlignment="1">
      <alignment horizontal="center" vertical="center" shrinkToFit="1"/>
    </xf>
    <xf numFmtId="0" fontId="100" fillId="0" borderId="0" xfId="0" applyFont="1" applyAlignment="1">
      <alignment horizontal="left" vertical="center"/>
    </xf>
    <xf numFmtId="0" fontId="100" fillId="0" borderId="0" xfId="0" applyFont="1" applyAlignment="1">
      <alignment horizontal="center" vertical="center"/>
    </xf>
    <xf numFmtId="0" fontId="148" fillId="0" borderId="0" xfId="0" applyFont="1" applyAlignment="1">
      <alignment horizontal="center" vertical="center"/>
    </xf>
    <xf numFmtId="0" fontId="110" fillId="0" borderId="135" xfId="0" applyFont="1" applyBorder="1" applyAlignment="1">
      <alignment horizontal="center" vertical="center"/>
    </xf>
    <xf numFmtId="0" fontId="98" fillId="0" borderId="135" xfId="0" applyFont="1" applyBorder="1" applyAlignment="1">
      <alignment horizontal="center" vertical="center"/>
    </xf>
    <xf numFmtId="0" fontId="98" fillId="0" borderId="135" xfId="0" applyFont="1" applyBorder="1" applyAlignment="1">
      <alignment horizontal="center" vertical="center" shrinkToFit="1"/>
    </xf>
    <xf numFmtId="0" fontId="100" fillId="0" borderId="135" xfId="0" applyFont="1" applyBorder="1" applyAlignment="1">
      <alignment horizontal="left" vertical="center"/>
    </xf>
    <xf numFmtId="0" fontId="100" fillId="0" borderId="135" xfId="0" applyFont="1" applyBorder="1" applyAlignment="1">
      <alignment horizontal="center" vertical="center"/>
    </xf>
    <xf numFmtId="0" fontId="148" fillId="0" borderId="135" xfId="0" applyFont="1" applyBorder="1" applyAlignment="1">
      <alignment horizontal="center" vertical="center"/>
    </xf>
    <xf numFmtId="0" fontId="148" fillId="88" borderId="138" xfId="0" applyFont="1" applyFill="1" applyBorder="1" applyAlignment="1">
      <alignment horizontal="center" vertical="center"/>
    </xf>
    <xf numFmtId="0" fontId="110" fillId="0" borderId="0" xfId="0" applyFont="1" applyAlignment="1">
      <alignment horizontal="center" vertical="center"/>
    </xf>
    <xf numFmtId="0" fontId="149" fillId="0" borderId="76" xfId="0" applyFont="1" applyBorder="1" applyAlignment="1">
      <alignment horizontal="center" vertical="center"/>
    </xf>
    <xf numFmtId="0" fontId="149" fillId="0" borderId="77" xfId="0" applyFont="1" applyBorder="1" applyAlignment="1">
      <alignment horizontal="center" vertical="center" wrapText="1"/>
    </xf>
    <xf numFmtId="0" fontId="149" fillId="0" borderId="77" xfId="0" applyFont="1" applyBorder="1" applyAlignment="1">
      <alignment horizontal="center" vertical="center"/>
    </xf>
    <xf numFmtId="0" fontId="149" fillId="0" borderId="78" xfId="0" applyFont="1" applyBorder="1" applyAlignment="1">
      <alignment horizontal="center" vertical="center" wrapText="1"/>
    </xf>
    <xf numFmtId="0" fontId="149" fillId="0" borderId="78" xfId="0" applyFont="1" applyBorder="1" applyAlignment="1">
      <alignment horizontal="center" vertical="center"/>
    </xf>
    <xf numFmtId="0" fontId="149" fillId="0" borderId="76" xfId="0" applyFont="1" applyBorder="1" applyAlignment="1">
      <alignment horizontal="center" vertical="center" wrapText="1"/>
    </xf>
    <xf numFmtId="0" fontId="98" fillId="89" borderId="86" xfId="0" applyFont="1" applyFill="1" applyBorder="1" applyAlignment="1">
      <alignment horizontal="center" vertical="center"/>
    </xf>
    <xf numFmtId="0" fontId="98" fillId="89" borderId="84" xfId="0" applyFont="1" applyFill="1" applyBorder="1" applyAlignment="1">
      <alignment horizontal="center" vertical="center"/>
    </xf>
    <xf numFmtId="0" fontId="177" fillId="89" borderId="84" xfId="0" applyFont="1" applyFill="1" applyBorder="1" applyAlignment="1">
      <alignment horizontal="center" vertical="center"/>
    </xf>
    <xf numFmtId="0" fontId="178" fillId="89" borderId="84" xfId="0" applyFont="1" applyFill="1" applyBorder="1" applyAlignment="1">
      <alignment horizontal="center" vertical="center"/>
    </xf>
    <xf numFmtId="0" fontId="178" fillId="89" borderId="86" xfId="0" applyFont="1" applyFill="1" applyBorder="1" applyAlignment="1">
      <alignment horizontal="center" vertical="center"/>
    </xf>
    <xf numFmtId="0" fontId="177" fillId="94" borderId="86" xfId="0" applyFont="1" applyFill="1" applyBorder="1" applyAlignment="1">
      <alignment horizontal="center" vertical="center"/>
    </xf>
    <xf numFmtId="0" fontId="97" fillId="94" borderId="127" xfId="0" applyFont="1" applyFill="1" applyBorder="1" applyAlignment="1">
      <alignment horizontal="center" vertical="center"/>
    </xf>
    <xf numFmtId="0" fontId="98" fillId="87" borderId="14" xfId="0" applyFont="1" applyFill="1" applyBorder="1" applyAlignment="1">
      <alignment horizontal="center" vertical="center" shrinkToFit="1"/>
    </xf>
    <xf numFmtId="0" fontId="98" fillId="87" borderId="12" xfId="0" applyFont="1" applyFill="1" applyBorder="1" applyAlignment="1">
      <alignment horizontal="center" vertical="center" shrinkToFit="1"/>
    </xf>
    <xf numFmtId="0" fontId="98" fillId="87" borderId="13" xfId="0" applyFont="1" applyFill="1" applyBorder="1" applyAlignment="1">
      <alignment horizontal="center" vertical="center" shrinkToFit="1"/>
    </xf>
    <xf numFmtId="0" fontId="98" fillId="87" borderId="14" xfId="0" applyFont="1" applyFill="1" applyBorder="1" applyAlignment="1">
      <alignment horizontal="center" vertical="center"/>
    </xf>
    <xf numFmtId="0" fontId="98" fillId="87" borderId="12" xfId="0" applyFont="1" applyFill="1" applyBorder="1" applyAlignment="1">
      <alignment horizontal="center" vertical="center"/>
    </xf>
    <xf numFmtId="0" fontId="98" fillId="87" borderId="13" xfId="0" applyFont="1" applyFill="1" applyBorder="1" applyAlignment="1">
      <alignment horizontal="center" vertical="center"/>
    </xf>
    <xf numFmtId="0" fontId="98" fillId="94" borderId="85" xfId="0" applyFont="1" applyFill="1" applyBorder="1" applyAlignment="1">
      <alignment horizontal="center" vertical="center"/>
    </xf>
    <xf numFmtId="0" fontId="178" fillId="94" borderId="84" xfId="0" applyFont="1" applyFill="1" applyBorder="1" applyAlignment="1">
      <alignment horizontal="center" vertical="center"/>
    </xf>
    <xf numFmtId="0" fontId="178" fillId="90" borderId="86" xfId="0" applyFont="1" applyFill="1" applyBorder="1" applyAlignment="1">
      <alignment horizontal="center" vertical="center"/>
    </xf>
    <xf numFmtId="0" fontId="151" fillId="0" borderId="86" xfId="0" applyFont="1" applyBorder="1" applyAlignment="1">
      <alignment horizontal="center" vertical="center"/>
    </xf>
    <xf numFmtId="0" fontId="151" fillId="99" borderId="84" xfId="0" applyFont="1" applyFill="1" applyBorder="1" applyAlignment="1">
      <alignment horizontal="center" vertical="center"/>
    </xf>
    <xf numFmtId="0" fontId="151" fillId="99" borderId="86" xfId="0" applyFont="1" applyFill="1" applyBorder="1" applyAlignment="1">
      <alignment horizontal="center" vertical="center"/>
    </xf>
    <xf numFmtId="0" fontId="148" fillId="76" borderId="0" xfId="0" applyFont="1" applyFill="1" applyAlignment="1">
      <alignment horizontal="center" vertical="center"/>
    </xf>
    <xf numFmtId="0" fontId="149" fillId="87" borderId="76" xfId="0" applyFont="1" applyFill="1" applyBorder="1" applyAlignment="1">
      <alignment horizontal="center" vertical="center" wrapText="1"/>
    </xf>
    <xf numFmtId="0" fontId="149" fillId="87" borderId="76" xfId="0" applyFont="1" applyFill="1" applyBorder="1" applyAlignment="1">
      <alignment horizontal="center" vertical="center"/>
    </xf>
    <xf numFmtId="0" fontId="149" fillId="87" borderId="77" xfId="0" applyFont="1" applyFill="1" applyBorder="1" applyAlignment="1">
      <alignment horizontal="center" vertical="center"/>
    </xf>
    <xf numFmtId="0" fontId="149" fillId="87" borderId="77" xfId="0" applyFont="1" applyFill="1" applyBorder="1" applyAlignment="1">
      <alignment horizontal="center" vertical="center" wrapText="1"/>
    </xf>
    <xf numFmtId="0" fontId="149" fillId="87" borderId="78" xfId="0" applyFont="1" applyFill="1" applyBorder="1" applyAlignment="1">
      <alignment horizontal="center" vertical="center"/>
    </xf>
    <xf numFmtId="0" fontId="149" fillId="87" borderId="78" xfId="0" applyFont="1" applyFill="1" applyBorder="1" applyAlignment="1">
      <alignment horizontal="center" vertical="center" wrapText="1"/>
    </xf>
    <xf numFmtId="0" fontId="100" fillId="88" borderId="14" xfId="0" applyFont="1" applyFill="1" applyBorder="1" applyAlignment="1">
      <alignment horizontal="center" vertical="center"/>
    </xf>
    <xf numFmtId="0" fontId="10" fillId="94" borderId="86" xfId="0" applyFont="1" applyFill="1" applyBorder="1" applyAlignment="1">
      <alignment horizontal="center" vertical="center"/>
    </xf>
    <xf numFmtId="0" fontId="178" fillId="94" borderId="85" xfId="0" applyFont="1" applyFill="1" applyBorder="1" applyAlignment="1">
      <alignment horizontal="center" vertical="center"/>
    </xf>
    <xf numFmtId="0" fontId="10" fillId="94" borderId="84" xfId="0" applyFont="1" applyFill="1" applyBorder="1" applyAlignment="1">
      <alignment horizontal="center" vertical="center"/>
    </xf>
    <xf numFmtId="0" fontId="178" fillId="0" borderId="116" xfId="0" applyFont="1" applyBorder="1" applyAlignment="1">
      <alignment horizontal="center"/>
    </xf>
    <xf numFmtId="0" fontId="178" fillId="94" borderId="86" xfId="0" applyFont="1" applyFill="1" applyBorder="1" applyAlignment="1">
      <alignment horizontal="center" vertical="center"/>
    </xf>
    <xf numFmtId="0" fontId="178" fillId="94" borderId="83" xfId="0" applyFont="1" applyFill="1" applyBorder="1" applyAlignment="1">
      <alignment horizontal="center" vertical="center"/>
    </xf>
    <xf numFmtId="0" fontId="147" fillId="0" borderId="0" xfId="0" applyFont="1"/>
    <xf numFmtId="0" fontId="178" fillId="94" borderId="88" xfId="0" applyFont="1" applyFill="1" applyBorder="1" applyAlignment="1">
      <alignment horizontal="center" vertical="center"/>
    </xf>
    <xf numFmtId="0" fontId="97" fillId="90" borderId="119" xfId="0" applyFont="1" applyFill="1" applyBorder="1" applyAlignment="1">
      <alignment vertical="center" wrapText="1"/>
    </xf>
    <xf numFmtId="0" fontId="11" fillId="95" borderId="125" xfId="0" applyFont="1" applyFill="1" applyBorder="1"/>
    <xf numFmtId="0" fontId="11" fillId="90" borderId="125" xfId="0" applyFont="1" applyFill="1" applyBorder="1"/>
    <xf numFmtId="0" fontId="179" fillId="0" borderId="14" xfId="0" applyFont="1" applyBorder="1" applyAlignment="1">
      <alignment horizontal="center" vertical="center" wrapText="1"/>
    </xf>
    <xf numFmtId="0" fontId="179" fillId="0" borderId="12" xfId="0" applyFont="1" applyBorder="1" applyAlignment="1">
      <alignment horizontal="center" vertical="center" wrapText="1"/>
    </xf>
    <xf numFmtId="0" fontId="179" fillId="0" borderId="14" xfId="0" applyFont="1" applyBorder="1" applyAlignment="1">
      <alignment horizontal="center" vertical="center"/>
    </xf>
    <xf numFmtId="0" fontId="179" fillId="0" borderId="12" xfId="0" applyFont="1" applyBorder="1" applyAlignment="1">
      <alignment horizontal="center" vertical="center"/>
    </xf>
    <xf numFmtId="0" fontId="179" fillId="0" borderId="13" xfId="0" applyFont="1" applyBorder="1" applyAlignment="1">
      <alignment horizontal="center" vertical="center"/>
    </xf>
    <xf numFmtId="0" fontId="179" fillId="0" borderId="13" xfId="0" applyFont="1" applyBorder="1" applyAlignment="1">
      <alignment horizontal="center" vertical="center" wrapText="1"/>
    </xf>
    <xf numFmtId="0" fontId="149" fillId="102" borderId="14" xfId="0" applyFont="1" applyFill="1" applyBorder="1" applyAlignment="1">
      <alignment horizontal="center" vertical="center"/>
    </xf>
    <xf numFmtId="0" fontId="150" fillId="102" borderId="14" xfId="0" applyFont="1" applyFill="1" applyBorder="1" applyAlignment="1">
      <alignment horizontal="center" vertical="center"/>
    </xf>
    <xf numFmtId="0" fontId="100" fillId="102" borderId="14" xfId="0" applyFont="1" applyFill="1" applyBorder="1" applyAlignment="1">
      <alignment horizontal="center" vertical="center"/>
    </xf>
    <xf numFmtId="0" fontId="150" fillId="103" borderId="14" xfId="0" applyFont="1" applyFill="1" applyBorder="1" applyAlignment="1">
      <alignment horizontal="center" vertical="center"/>
    </xf>
    <xf numFmtId="0" fontId="149" fillId="102" borderId="12" xfId="0" applyFont="1" applyFill="1" applyBorder="1" applyAlignment="1">
      <alignment horizontal="center" vertical="center"/>
    </xf>
    <xf numFmtId="0" fontId="100" fillId="102" borderId="12" xfId="0" applyFont="1" applyFill="1" applyBorder="1" applyAlignment="1">
      <alignment horizontal="center" vertical="center" wrapText="1"/>
    </xf>
    <xf numFmtId="0" fontId="150" fillId="102" borderId="12" xfId="0" applyFont="1" applyFill="1" applyBorder="1" applyAlignment="1">
      <alignment horizontal="center" vertical="center"/>
    </xf>
    <xf numFmtId="0" fontId="150" fillId="103" borderId="12" xfId="0" applyFont="1" applyFill="1" applyBorder="1" applyAlignment="1">
      <alignment horizontal="center" vertical="center"/>
    </xf>
    <xf numFmtId="0" fontId="5" fillId="102" borderId="12" xfId="0" applyFont="1" applyFill="1" applyBorder="1" applyAlignment="1">
      <alignment horizontal="center" vertical="center"/>
    </xf>
    <xf numFmtId="0" fontId="150" fillId="103" borderId="120" xfId="0" applyFont="1" applyFill="1" applyBorder="1" applyAlignment="1">
      <alignment horizontal="center" vertical="center"/>
    </xf>
    <xf numFmtId="0" fontId="100" fillId="102" borderId="12" xfId="0" applyFont="1" applyFill="1" applyBorder="1" applyAlignment="1">
      <alignment horizontal="center" vertical="center"/>
    </xf>
    <xf numFmtId="0" fontId="149" fillId="102" borderId="13" xfId="0" applyFont="1" applyFill="1" applyBorder="1" applyAlignment="1">
      <alignment horizontal="center" vertical="center"/>
    </xf>
    <xf numFmtId="0" fontId="5" fillId="102" borderId="13" xfId="0" applyFont="1" applyFill="1" applyBorder="1" applyAlignment="1">
      <alignment horizontal="center" vertical="center"/>
    </xf>
    <xf numFmtId="0" fontId="100" fillId="102" borderId="13" xfId="0" applyFont="1" applyFill="1" applyBorder="1" applyAlignment="1">
      <alignment horizontal="center" vertical="center"/>
    </xf>
    <xf numFmtId="0" fontId="150" fillId="102" borderId="13" xfId="0" applyFont="1" applyFill="1" applyBorder="1" applyAlignment="1">
      <alignment horizontal="center" vertical="center"/>
    </xf>
    <xf numFmtId="0" fontId="150" fillId="103" borderId="139" xfId="0" applyFont="1" applyFill="1" applyBorder="1" applyAlignment="1">
      <alignment horizontal="center" vertical="center"/>
    </xf>
    <xf numFmtId="0" fontId="149" fillId="103" borderId="14" xfId="0" applyFont="1" applyFill="1" applyBorder="1" applyAlignment="1">
      <alignment horizontal="center" vertical="center"/>
    </xf>
    <xf numFmtId="0" fontId="100" fillId="103" borderId="14" xfId="0" applyFont="1" applyFill="1" applyBorder="1" applyAlignment="1">
      <alignment horizontal="center" vertical="center"/>
    </xf>
    <xf numFmtId="0" fontId="100" fillId="103" borderId="138" xfId="0" applyFont="1" applyFill="1" applyBorder="1" applyAlignment="1">
      <alignment horizontal="center" vertical="center"/>
    </xf>
    <xf numFmtId="0" fontId="100" fillId="103" borderId="12" xfId="0" applyFont="1" applyFill="1" applyBorder="1" applyAlignment="1">
      <alignment horizontal="center" vertical="center"/>
    </xf>
    <xf numFmtId="0" fontId="149" fillId="103" borderId="13" xfId="0" applyFont="1" applyFill="1" applyBorder="1" applyAlignment="1">
      <alignment horizontal="center" vertical="center"/>
    </xf>
    <xf numFmtId="0" fontId="179" fillId="102" borderId="13" xfId="0" applyFont="1" applyFill="1" applyBorder="1" applyAlignment="1">
      <alignment horizontal="center" vertical="center"/>
    </xf>
    <xf numFmtId="0" fontId="100" fillId="103" borderId="13" xfId="0" applyFont="1" applyFill="1" applyBorder="1" applyAlignment="1">
      <alignment horizontal="center" vertical="center"/>
    </xf>
    <xf numFmtId="0" fontId="150" fillId="103" borderId="13" xfId="0" applyFont="1" applyFill="1" applyBorder="1" applyAlignment="1">
      <alignment horizontal="center" vertical="center"/>
    </xf>
    <xf numFmtId="0" fontId="179" fillId="102" borderId="14" xfId="0" applyFont="1" applyFill="1" applyBorder="1" applyAlignment="1">
      <alignment horizontal="center" vertical="center"/>
    </xf>
    <xf numFmtId="0" fontId="5" fillId="103" borderId="14" xfId="0" applyFont="1" applyFill="1" applyBorder="1" applyAlignment="1">
      <alignment horizontal="center" vertical="center"/>
    </xf>
    <xf numFmtId="0" fontId="5" fillId="102" borderId="14" xfId="0" applyFont="1" applyFill="1" applyBorder="1" applyAlignment="1">
      <alignment horizontal="center" vertical="center"/>
    </xf>
    <xf numFmtId="0" fontId="179" fillId="102" borderId="138" xfId="0" applyFont="1" applyFill="1" applyBorder="1" applyAlignment="1">
      <alignment horizontal="center" vertical="center"/>
    </xf>
    <xf numFmtId="0" fontId="179" fillId="102" borderId="12" xfId="0" applyFont="1" applyFill="1" applyBorder="1" applyAlignment="1">
      <alignment horizontal="center" vertical="center"/>
    </xf>
    <xf numFmtId="0" fontId="5" fillId="103" borderId="12" xfId="0" applyFont="1" applyFill="1" applyBorder="1" applyAlignment="1">
      <alignment horizontal="center" vertical="center"/>
    </xf>
    <xf numFmtId="0" fontId="179" fillId="102" borderId="120" xfId="0" applyFont="1" applyFill="1" applyBorder="1" applyAlignment="1">
      <alignment horizontal="center" vertical="center"/>
    </xf>
    <xf numFmtId="0" fontId="149" fillId="103" borderId="120" xfId="0" applyFont="1" applyFill="1" applyBorder="1" applyAlignment="1">
      <alignment horizontal="center" vertical="center" wrapText="1"/>
    </xf>
    <xf numFmtId="0" fontId="149" fillId="103" borderId="139" xfId="0" applyFont="1" applyFill="1" applyBorder="1" applyAlignment="1">
      <alignment horizontal="center" vertical="center"/>
    </xf>
    <xf numFmtId="0" fontId="179" fillId="103" borderId="12" xfId="0" applyFont="1" applyFill="1" applyBorder="1" applyAlignment="1">
      <alignment horizontal="center" vertical="center" wrapText="1"/>
    </xf>
    <xf numFmtId="0" fontId="179" fillId="103" borderId="12" xfId="0" applyFont="1" applyFill="1" applyBorder="1" applyAlignment="1">
      <alignment horizontal="center" vertical="center"/>
    </xf>
    <xf numFmtId="0" fontId="179" fillId="102" borderId="12" xfId="0" applyFont="1" applyFill="1" applyBorder="1" applyAlignment="1">
      <alignment horizontal="center" vertical="center" wrapText="1"/>
    </xf>
    <xf numFmtId="0" fontId="179" fillId="103" borderId="120" xfId="0" applyFont="1" applyFill="1" applyBorder="1" applyAlignment="1">
      <alignment horizontal="center" vertical="center" wrapText="1"/>
    </xf>
    <xf numFmtId="0" fontId="179" fillId="103" borderId="120" xfId="0" applyFont="1" applyFill="1" applyBorder="1" applyAlignment="1">
      <alignment horizontal="center" vertical="center"/>
    </xf>
    <xf numFmtId="0" fontId="149" fillId="100" borderId="132" xfId="0" applyFont="1" applyFill="1" applyBorder="1" applyAlignment="1">
      <alignment horizontal="center" vertical="center"/>
    </xf>
    <xf numFmtId="0" fontId="150" fillId="100" borderId="132" xfId="0" applyFont="1" applyFill="1" applyBorder="1" applyAlignment="1">
      <alignment horizontal="center" vertical="center"/>
    </xf>
    <xf numFmtId="0" fontId="150" fillId="101" borderId="132" xfId="0" applyFont="1" applyFill="1" applyBorder="1" applyAlignment="1">
      <alignment horizontal="center" vertical="center" wrapText="1"/>
    </xf>
    <xf numFmtId="0" fontId="149" fillId="101" borderId="132" xfId="0" applyFont="1" applyFill="1" applyBorder="1" applyAlignment="1">
      <alignment horizontal="center" vertical="center"/>
    </xf>
    <xf numFmtId="0" fontId="150" fillId="101" borderId="132" xfId="0" applyFont="1" applyFill="1" applyBorder="1" applyAlignment="1">
      <alignment horizontal="center" vertical="center"/>
    </xf>
    <xf numFmtId="0" fontId="149" fillId="100" borderId="12" xfId="0" applyFont="1" applyFill="1" applyBorder="1" applyAlignment="1">
      <alignment horizontal="center" vertical="center"/>
    </xf>
    <xf numFmtId="0" fontId="150" fillId="100" borderId="12" xfId="0" applyFont="1" applyFill="1" applyBorder="1" applyAlignment="1">
      <alignment horizontal="center" vertical="center"/>
    </xf>
    <xf numFmtId="0" fontId="150" fillId="101" borderId="12" xfId="0" applyFont="1" applyFill="1" applyBorder="1" applyAlignment="1">
      <alignment horizontal="center" vertical="center" wrapText="1"/>
    </xf>
    <xf numFmtId="0" fontId="150" fillId="101" borderId="12" xfId="0" applyFont="1" applyFill="1" applyBorder="1" applyAlignment="1">
      <alignment horizontal="center" vertical="center"/>
    </xf>
    <xf numFmtId="0" fontId="100" fillId="100" borderId="12" xfId="0" applyFont="1" applyFill="1" applyBorder="1" applyAlignment="1">
      <alignment horizontal="center" vertical="center"/>
    </xf>
    <xf numFmtId="0" fontId="149" fillId="100" borderId="13" xfId="0" applyFont="1" applyFill="1" applyBorder="1" applyAlignment="1">
      <alignment horizontal="center" vertical="center"/>
    </xf>
    <xf numFmtId="0" fontId="150" fillId="100" borderId="13" xfId="0" applyFont="1" applyFill="1" applyBorder="1" applyAlignment="1">
      <alignment horizontal="center" vertical="center"/>
    </xf>
    <xf numFmtId="0" fontId="100" fillId="100" borderId="13" xfId="0" applyFont="1" applyFill="1" applyBorder="1" applyAlignment="1">
      <alignment horizontal="center" vertical="center"/>
    </xf>
    <xf numFmtId="0" fontId="180" fillId="101" borderId="132" xfId="0" applyFont="1" applyFill="1" applyBorder="1" applyAlignment="1">
      <alignment horizontal="center" vertical="center"/>
    </xf>
    <xf numFmtId="0" fontId="180" fillId="101" borderId="14" xfId="0" applyFont="1" applyFill="1" applyBorder="1" applyAlignment="1">
      <alignment horizontal="center" vertical="center"/>
    </xf>
    <xf numFmtId="0" fontId="180" fillId="100" borderId="14" xfId="0" applyFont="1" applyFill="1" applyBorder="1" applyAlignment="1">
      <alignment horizontal="center" vertical="center"/>
    </xf>
    <xf numFmtId="0" fontId="180" fillId="101" borderId="138" xfId="0" applyFont="1" applyFill="1" applyBorder="1" applyAlignment="1">
      <alignment horizontal="center" vertical="center"/>
    </xf>
    <xf numFmtId="0" fontId="180" fillId="101" borderId="12" xfId="0" applyFont="1" applyFill="1" applyBorder="1" applyAlignment="1">
      <alignment horizontal="center" vertical="center"/>
    </xf>
    <xf numFmtId="0" fontId="180" fillId="101" borderId="12" xfId="0" applyFont="1" applyFill="1" applyBorder="1" applyAlignment="1">
      <alignment horizontal="center" vertical="center" wrapText="1"/>
    </xf>
    <xf numFmtId="0" fontId="180" fillId="100" borderId="12" xfId="0" applyFont="1" applyFill="1" applyBorder="1" applyAlignment="1">
      <alignment horizontal="center" vertical="center"/>
    </xf>
    <xf numFmtId="0" fontId="180" fillId="101" borderId="120" xfId="0" applyFont="1" applyFill="1" applyBorder="1" applyAlignment="1">
      <alignment horizontal="center" vertical="center"/>
    </xf>
    <xf numFmtId="0" fontId="180" fillId="102" borderId="13" xfId="0" applyFont="1" applyFill="1" applyBorder="1" applyAlignment="1">
      <alignment horizontal="center" vertical="center"/>
    </xf>
    <xf numFmtId="0" fontId="180" fillId="100" borderId="13" xfId="0" applyFont="1" applyFill="1" applyBorder="1" applyAlignment="1">
      <alignment horizontal="center" vertical="center"/>
    </xf>
    <xf numFmtId="0" fontId="180" fillId="100" borderId="12" xfId="0" applyFont="1" applyFill="1" applyBorder="1" applyAlignment="1">
      <alignment horizontal="center" vertical="center" wrapText="1"/>
    </xf>
    <xf numFmtId="0" fontId="180" fillId="101" borderId="13" xfId="0" applyFont="1" applyFill="1" applyBorder="1" applyAlignment="1">
      <alignment horizontal="center" vertical="center"/>
    </xf>
    <xf numFmtId="0" fontId="180" fillId="100" borderId="139" xfId="0" applyFont="1" applyFill="1" applyBorder="1" applyAlignment="1">
      <alignment horizontal="center" vertical="center"/>
    </xf>
    <xf numFmtId="0" fontId="180" fillId="100" borderId="120" xfId="0" applyFont="1" applyFill="1" applyBorder="1" applyAlignment="1">
      <alignment horizontal="center" vertical="center"/>
    </xf>
    <xf numFmtId="0" fontId="179" fillId="103" borderId="14" xfId="0" applyFont="1" applyFill="1" applyBorder="1" applyAlignment="1">
      <alignment horizontal="center" vertical="center" wrapText="1"/>
    </xf>
    <xf numFmtId="0" fontId="179" fillId="102" borderId="139" xfId="0" applyFont="1" applyFill="1" applyBorder="1" applyAlignment="1">
      <alignment horizontal="center" vertical="center"/>
    </xf>
    <xf numFmtId="0" fontId="181" fillId="100" borderId="132" xfId="0" applyFont="1" applyFill="1" applyBorder="1" applyAlignment="1">
      <alignment horizontal="center" vertical="center"/>
    </xf>
    <xf numFmtId="0" fontId="181" fillId="101" borderId="14" xfId="0" applyFont="1" applyFill="1" applyBorder="1" applyAlignment="1">
      <alignment horizontal="center" vertical="center"/>
    </xf>
    <xf numFmtId="0" fontId="181" fillId="101" borderId="138" xfId="0" applyFont="1" applyFill="1" applyBorder="1" applyAlignment="1">
      <alignment horizontal="center" vertical="center"/>
    </xf>
    <xf numFmtId="0" fontId="181" fillId="100" borderId="12" xfId="0" applyFont="1" applyFill="1" applyBorder="1" applyAlignment="1">
      <alignment horizontal="center" vertical="center"/>
    </xf>
    <xf numFmtId="0" fontId="181" fillId="101" borderId="12" xfId="0" applyFont="1" applyFill="1" applyBorder="1" applyAlignment="1">
      <alignment horizontal="center" vertical="center"/>
    </xf>
    <xf numFmtId="0" fontId="181" fillId="101" borderId="120" xfId="0" applyFont="1" applyFill="1" applyBorder="1" applyAlignment="1">
      <alignment horizontal="center" vertical="center"/>
    </xf>
    <xf numFmtId="0" fontId="181" fillId="101" borderId="13" xfId="0" applyFont="1" applyFill="1" applyBorder="1" applyAlignment="1">
      <alignment horizontal="center" vertical="center"/>
    </xf>
    <xf numFmtId="0" fontId="181" fillId="101" borderId="139" xfId="0" applyFont="1" applyFill="1" applyBorder="1" applyAlignment="1">
      <alignment horizontal="center" vertical="center"/>
    </xf>
    <xf numFmtId="0" fontId="181" fillId="100" borderId="132" xfId="0" applyFont="1" applyFill="1" applyBorder="1" applyAlignment="1">
      <alignment horizontal="center" vertical="center" wrapText="1"/>
    </xf>
    <xf numFmtId="0" fontId="181" fillId="101" borderId="132" xfId="0" applyFont="1" applyFill="1" applyBorder="1" applyAlignment="1">
      <alignment horizontal="center" vertical="center"/>
    </xf>
    <xf numFmtId="0" fontId="181" fillId="101" borderId="12" xfId="0" applyFont="1" applyFill="1" applyBorder="1" applyAlignment="1">
      <alignment horizontal="center" vertical="center" wrapText="1"/>
    </xf>
    <xf numFmtId="0" fontId="181" fillId="100" borderId="12" xfId="0" applyFont="1" applyFill="1" applyBorder="1" applyAlignment="1">
      <alignment horizontal="center" vertical="center" wrapText="1"/>
    </xf>
    <xf numFmtId="0" fontId="181" fillId="100" borderId="13" xfId="0" applyFont="1" applyFill="1" applyBorder="1" applyAlignment="1">
      <alignment horizontal="center" vertical="center"/>
    </xf>
    <xf numFmtId="0" fontId="181" fillId="101" borderId="132" xfId="0" applyFont="1" applyFill="1" applyBorder="1" applyAlignment="1">
      <alignment horizontal="center" vertical="center" wrapText="1"/>
    </xf>
    <xf numFmtId="0" fontId="181" fillId="100" borderId="13" xfId="0" applyFont="1" applyFill="1" applyBorder="1" applyAlignment="1">
      <alignment horizontal="center" vertical="center" wrapText="1"/>
    </xf>
    <xf numFmtId="0" fontId="181" fillId="102" borderId="12" xfId="0" applyFont="1" applyFill="1" applyBorder="1" applyAlignment="1">
      <alignment horizontal="center" vertical="center"/>
    </xf>
    <xf numFmtId="0" fontId="181" fillId="93" borderId="12" xfId="0" applyFont="1" applyFill="1" applyBorder="1" applyAlignment="1">
      <alignment horizontal="center" vertical="center" wrapText="1"/>
    </xf>
    <xf numFmtId="0" fontId="181" fillId="93" borderId="13" xfId="0" applyFont="1" applyFill="1" applyBorder="1" applyAlignment="1">
      <alignment horizontal="center" vertical="center"/>
    </xf>
    <xf numFmtId="0" fontId="181" fillId="85" borderId="12" xfId="0" applyFont="1" applyFill="1" applyBorder="1" applyAlignment="1">
      <alignment horizontal="center" vertical="center"/>
    </xf>
    <xf numFmtId="0" fontId="181" fillId="85" borderId="13" xfId="0" applyFont="1" applyFill="1" applyBorder="1" applyAlignment="1">
      <alignment horizontal="center" vertical="center"/>
    </xf>
    <xf numFmtId="0" fontId="181" fillId="85" borderId="132" xfId="0" applyFont="1" applyFill="1" applyBorder="1" applyAlignment="1">
      <alignment horizontal="center" vertical="center"/>
    </xf>
    <xf numFmtId="0" fontId="181" fillId="93" borderId="132" xfId="0" applyFont="1" applyFill="1" applyBorder="1" applyAlignment="1">
      <alignment horizontal="center" vertical="center"/>
    </xf>
    <xf numFmtId="0" fontId="181" fillId="93" borderId="12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116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43" fillId="0" borderId="0" xfId="0" applyFont="1" applyAlignment="1">
      <alignment horizontal="center"/>
    </xf>
    <xf numFmtId="164" fontId="117" fillId="0" borderId="62" xfId="0" applyNumberFormat="1" applyFont="1" applyBorder="1" applyAlignment="1">
      <alignment horizontal="left" vertical="center"/>
    </xf>
    <xf numFmtId="0" fontId="117" fillId="0" borderId="0" xfId="0" applyFont="1" applyAlignment="1">
      <alignment horizontal="left" vertical="center"/>
    </xf>
    <xf numFmtId="0" fontId="117" fillId="0" borderId="62" xfId="0" applyFont="1" applyBorder="1" applyAlignment="1">
      <alignment horizontal="left" vertical="center"/>
    </xf>
    <xf numFmtId="0" fontId="35" fillId="0" borderId="62" xfId="0" applyFont="1" applyBorder="1" applyAlignment="1">
      <alignment horizontal="left" vertical="center"/>
    </xf>
    <xf numFmtId="0" fontId="35" fillId="0" borderId="0" xfId="0" applyFont="1" applyAlignment="1">
      <alignment horizontal="left" vertical="center"/>
    </xf>
    <xf numFmtId="164" fontId="97" fillId="79" borderId="16" xfId="0" applyNumberFormat="1" applyFont="1" applyFill="1" applyBorder="1" applyAlignment="1">
      <alignment horizontal="center" vertical="center"/>
    </xf>
    <xf numFmtId="164" fontId="97" fillId="79" borderId="37" xfId="0" applyNumberFormat="1" applyFont="1" applyFill="1" applyBorder="1" applyAlignment="1">
      <alignment horizontal="center" vertical="center"/>
    </xf>
    <xf numFmtId="164" fontId="98" fillId="79" borderId="16" xfId="0" applyNumberFormat="1" applyFont="1" applyFill="1" applyBorder="1" applyAlignment="1">
      <alignment horizontal="center"/>
    </xf>
    <xf numFmtId="164" fontId="98" fillId="79" borderId="37" xfId="0" applyNumberFormat="1" applyFont="1" applyFill="1" applyBorder="1" applyAlignment="1">
      <alignment horizontal="center"/>
    </xf>
    <xf numFmtId="164" fontId="97" fillId="79" borderId="16" xfId="0" applyNumberFormat="1" applyFont="1" applyFill="1" applyBorder="1" applyAlignment="1">
      <alignment horizontal="center"/>
    </xf>
    <xf numFmtId="164" fontId="97" fillId="79" borderId="37" xfId="0" applyNumberFormat="1" applyFont="1" applyFill="1" applyBorder="1" applyAlignment="1">
      <alignment horizontal="center"/>
    </xf>
    <xf numFmtId="0" fontId="98" fillId="79" borderId="38" xfId="0" applyFont="1" applyFill="1" applyBorder="1" applyAlignment="1">
      <alignment horizontal="center"/>
    </xf>
    <xf numFmtId="0" fontId="98" fillId="79" borderId="37" xfId="0" applyFont="1" applyFill="1" applyBorder="1" applyAlignment="1">
      <alignment horizontal="center"/>
    </xf>
    <xf numFmtId="0" fontId="24" fillId="79" borderId="16" xfId="0" applyFont="1" applyFill="1" applyBorder="1" applyAlignment="1">
      <alignment horizontal="center" vertical="center" wrapText="1"/>
    </xf>
    <xf numFmtId="0" fontId="24" fillId="79" borderId="38" xfId="0" applyFont="1" applyFill="1" applyBorder="1" applyAlignment="1">
      <alignment horizontal="center" vertical="center" wrapText="1"/>
    </xf>
    <xf numFmtId="0" fontId="24" fillId="79" borderId="37" xfId="0" applyFont="1" applyFill="1" applyBorder="1" applyAlignment="1">
      <alignment horizontal="center" vertical="center" wrapText="1"/>
    </xf>
    <xf numFmtId="0" fontId="98" fillId="79" borderId="55" xfId="0" applyFont="1" applyFill="1" applyBorder="1" applyAlignment="1">
      <alignment horizontal="center" vertical="center"/>
    </xf>
    <xf numFmtId="0" fontId="98" fillId="79" borderId="15" xfId="0" applyFont="1" applyFill="1" applyBorder="1" applyAlignment="1">
      <alignment horizontal="center" vertical="center"/>
    </xf>
    <xf numFmtId="0" fontId="98" fillId="79" borderId="36" xfId="0" applyFont="1" applyFill="1" applyBorder="1" applyAlignment="1">
      <alignment horizontal="center" vertical="center"/>
    </xf>
    <xf numFmtId="0" fontId="98" fillId="79" borderId="42" xfId="0" applyFont="1" applyFill="1" applyBorder="1" applyAlignment="1">
      <alignment horizontal="center" vertical="center"/>
    </xf>
    <xf numFmtId="0" fontId="98" fillId="79" borderId="17" xfId="0" applyFont="1" applyFill="1" applyBorder="1" applyAlignment="1">
      <alignment horizontal="center" vertical="center"/>
    </xf>
    <xf numFmtId="0" fontId="98" fillId="79" borderId="54" xfId="0" applyFont="1" applyFill="1" applyBorder="1" applyAlignment="1">
      <alignment horizontal="center" vertical="center"/>
    </xf>
    <xf numFmtId="0" fontId="20" fillId="79" borderId="10" xfId="0" applyFont="1" applyFill="1" applyBorder="1" applyAlignment="1">
      <alignment horizontal="center" vertical="center"/>
    </xf>
    <xf numFmtId="0" fontId="24" fillId="79" borderId="10" xfId="0" applyFont="1" applyFill="1" applyBorder="1" applyAlignment="1">
      <alignment horizontal="center" vertical="center"/>
    </xf>
    <xf numFmtId="0" fontId="97" fillId="79" borderId="16" xfId="0" applyFont="1" applyFill="1" applyBorder="1" applyAlignment="1">
      <alignment horizontal="center" vertical="center"/>
    </xf>
    <xf numFmtId="0" fontId="97" fillId="79" borderId="37" xfId="0" applyFont="1" applyFill="1" applyBorder="1" applyAlignment="1">
      <alignment horizontal="center" vertical="center"/>
    </xf>
    <xf numFmtId="0" fontId="98" fillId="79" borderId="16" xfId="0" applyFont="1" applyFill="1" applyBorder="1" applyAlignment="1">
      <alignment horizontal="center" vertical="center"/>
    </xf>
    <xf numFmtId="0" fontId="98" fillId="79" borderId="37" xfId="0" applyFont="1" applyFill="1" applyBorder="1" applyAlignment="1">
      <alignment horizontal="center" vertical="center"/>
    </xf>
    <xf numFmtId="0" fontId="20" fillId="15" borderId="10" xfId="0" applyFont="1" applyFill="1" applyBorder="1" applyAlignment="1">
      <alignment horizontal="center" vertical="center"/>
    </xf>
    <xf numFmtId="2" fontId="98" fillId="75" borderId="10" xfId="0" applyNumberFormat="1" applyFont="1" applyFill="1" applyBorder="1" applyAlignment="1">
      <alignment horizontal="center" shrinkToFit="1"/>
    </xf>
    <xf numFmtId="0" fontId="98" fillId="75" borderId="10" xfId="0" applyFont="1" applyFill="1" applyBorder="1" applyAlignment="1">
      <alignment horizontal="center" shrinkToFit="1"/>
    </xf>
    <xf numFmtId="164" fontId="24" fillId="79" borderId="16" xfId="0" applyNumberFormat="1" applyFont="1" applyFill="1" applyBorder="1" applyAlignment="1">
      <alignment horizontal="center"/>
    </xf>
    <xf numFmtId="0" fontId="24" fillId="79" borderId="38" xfId="0" applyFont="1" applyFill="1" applyBorder="1" applyAlignment="1">
      <alignment horizontal="center"/>
    </xf>
    <xf numFmtId="0" fontId="24" fillId="79" borderId="37" xfId="0" applyFont="1" applyFill="1" applyBorder="1" applyAlignment="1">
      <alignment horizontal="center"/>
    </xf>
    <xf numFmtId="0" fontId="97" fillId="79" borderId="16" xfId="0" applyFont="1" applyFill="1" applyBorder="1" applyAlignment="1">
      <alignment horizontal="center"/>
    </xf>
    <xf numFmtId="0" fontId="97" fillId="79" borderId="37" xfId="0" applyFont="1" applyFill="1" applyBorder="1" applyAlignment="1">
      <alignment horizontal="center"/>
    </xf>
    <xf numFmtId="0" fontId="98" fillId="79" borderId="16" xfId="0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164" fontId="98" fillId="79" borderId="16" xfId="0" applyNumberFormat="1" applyFont="1" applyFill="1" applyBorder="1" applyAlignment="1">
      <alignment horizontal="center" vertical="center"/>
    </xf>
    <xf numFmtId="164" fontId="98" fillId="79" borderId="37" xfId="0" applyNumberFormat="1" applyFont="1" applyFill="1" applyBorder="1" applyAlignment="1">
      <alignment horizontal="center" vertical="center"/>
    </xf>
    <xf numFmtId="0" fontId="102" fillId="0" borderId="16" xfId="0" applyFont="1" applyBorder="1" applyAlignment="1">
      <alignment horizontal="center"/>
    </xf>
    <xf numFmtId="0" fontId="102" fillId="0" borderId="38" xfId="0" applyFont="1" applyBorder="1" applyAlignment="1">
      <alignment horizontal="center"/>
    </xf>
    <xf numFmtId="0" fontId="102" fillId="0" borderId="37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7" fillId="79" borderId="10" xfId="0" applyFont="1" applyFill="1" applyBorder="1" applyAlignment="1">
      <alignment horizontal="center" shrinkToFit="1"/>
    </xf>
    <xf numFmtId="0" fontId="34" fillId="0" borderId="0" xfId="0" applyFont="1" applyAlignment="1">
      <alignment horizontal="center"/>
    </xf>
    <xf numFmtId="0" fontId="142" fillId="79" borderId="16" xfId="0" applyFont="1" applyFill="1" applyBorder="1" applyAlignment="1">
      <alignment horizontal="center" shrinkToFit="1"/>
    </xf>
    <xf numFmtId="0" fontId="142" fillId="79" borderId="37" xfId="0" applyFont="1" applyFill="1" applyBorder="1" applyAlignment="1">
      <alignment horizontal="center" shrinkToFit="1"/>
    </xf>
    <xf numFmtId="0" fontId="24" fillId="79" borderId="10" xfId="0" applyFont="1" applyFill="1" applyBorder="1" applyAlignment="1">
      <alignment horizontal="center" vertical="center" wrapText="1"/>
    </xf>
    <xf numFmtId="1" fontId="98" fillId="79" borderId="10" xfId="0" applyNumberFormat="1" applyFont="1" applyFill="1" applyBorder="1" applyAlignment="1">
      <alignment horizontal="center" shrinkToFit="1"/>
    </xf>
    <xf numFmtId="0" fontId="98" fillId="79" borderId="10" xfId="0" applyFont="1" applyFill="1" applyBorder="1" applyAlignment="1">
      <alignment horizontal="center" vertical="center"/>
    </xf>
    <xf numFmtId="0" fontId="113" fillId="79" borderId="16" xfId="0" applyFont="1" applyFill="1" applyBorder="1" applyAlignment="1">
      <alignment horizontal="center" shrinkToFit="1"/>
    </xf>
    <xf numFmtId="0" fontId="113" fillId="79" borderId="37" xfId="0" applyFont="1" applyFill="1" applyBorder="1" applyAlignment="1">
      <alignment horizontal="center" shrinkToFit="1"/>
    </xf>
    <xf numFmtId="0" fontId="114" fillId="79" borderId="16" xfId="0" applyFont="1" applyFill="1" applyBorder="1" applyAlignment="1">
      <alignment horizontal="center" shrinkToFit="1"/>
    </xf>
    <xf numFmtId="0" fontId="114" fillId="79" borderId="37" xfId="0" applyFont="1" applyFill="1" applyBorder="1" applyAlignment="1">
      <alignment horizontal="center" shrinkToFit="1"/>
    </xf>
    <xf numFmtId="0" fontId="97" fillId="79" borderId="38" xfId="0" applyFont="1" applyFill="1" applyBorder="1" applyAlignment="1">
      <alignment horizontal="center" vertical="center" wrapText="1"/>
    </xf>
    <xf numFmtId="0" fontId="97" fillId="79" borderId="37" xfId="0" applyFont="1" applyFill="1" applyBorder="1" applyAlignment="1">
      <alignment horizontal="center" vertical="center" wrapText="1"/>
    </xf>
    <xf numFmtId="0" fontId="98" fillId="79" borderId="16" xfId="0" applyFont="1" applyFill="1" applyBorder="1" applyAlignment="1">
      <alignment horizontal="center" vertical="center" wrapText="1"/>
    </xf>
    <xf numFmtId="0" fontId="98" fillId="79" borderId="38" xfId="0" applyFont="1" applyFill="1" applyBorder="1" applyAlignment="1">
      <alignment horizontal="center" vertical="center" wrapText="1"/>
    </xf>
    <xf numFmtId="0" fontId="98" fillId="79" borderId="37" xfId="0" applyFont="1" applyFill="1" applyBorder="1" applyAlignment="1">
      <alignment horizontal="center" vertical="center" wrapText="1"/>
    </xf>
    <xf numFmtId="0" fontId="10" fillId="79" borderId="10" xfId="0" applyFont="1" applyFill="1" applyBorder="1" applyAlignment="1">
      <alignment horizontal="center" shrinkToFit="1"/>
    </xf>
    <xf numFmtId="0" fontId="20" fillId="15" borderId="10" xfId="0" applyFont="1" applyFill="1" applyBorder="1" applyAlignment="1">
      <alignment horizontal="center" vertical="center" textRotation="90"/>
    </xf>
    <xf numFmtId="0" fontId="24" fillId="15" borderId="10" xfId="0" applyFont="1" applyFill="1" applyBorder="1" applyAlignment="1">
      <alignment horizontal="center" vertical="center"/>
    </xf>
    <xf numFmtId="0" fontId="98" fillId="79" borderId="16" xfId="0" applyFont="1" applyFill="1" applyBorder="1" applyAlignment="1">
      <alignment horizontal="center" shrinkToFit="1"/>
    </xf>
    <xf numFmtId="0" fontId="98" fillId="79" borderId="37" xfId="0" applyFont="1" applyFill="1" applyBorder="1" applyAlignment="1">
      <alignment horizontal="center" shrinkToFit="1"/>
    </xf>
    <xf numFmtId="1" fontId="98" fillId="79" borderId="10" xfId="0" applyNumberFormat="1" applyFont="1" applyFill="1" applyBorder="1" applyAlignment="1">
      <alignment horizontal="right" shrinkToFit="1"/>
    </xf>
    <xf numFmtId="0" fontId="10" fillId="79" borderId="10" xfId="0" applyFont="1" applyFill="1" applyBorder="1" applyAlignment="1">
      <alignment horizontal="center" vertical="center"/>
    </xf>
    <xf numFmtId="0" fontId="24" fillId="15" borderId="16" xfId="0" applyFont="1" applyFill="1" applyBorder="1" applyAlignment="1">
      <alignment horizontal="center" vertical="center"/>
    </xf>
    <xf numFmtId="0" fontId="24" fillId="15" borderId="38" xfId="0" applyFont="1" applyFill="1" applyBorder="1" applyAlignment="1">
      <alignment horizontal="center" vertical="center"/>
    </xf>
    <xf numFmtId="0" fontId="24" fillId="15" borderId="37" xfId="0" applyFont="1" applyFill="1" applyBorder="1" applyAlignment="1">
      <alignment horizontal="center" vertical="center"/>
    </xf>
    <xf numFmtId="0" fontId="97" fillId="79" borderId="16" xfId="0" applyFont="1" applyFill="1" applyBorder="1" applyAlignment="1">
      <alignment horizontal="center" shrinkToFit="1"/>
    </xf>
    <xf numFmtId="0" fontId="97" fillId="79" borderId="37" xfId="0" applyFont="1" applyFill="1" applyBorder="1" applyAlignment="1">
      <alignment horizontal="center" shrinkToFit="1"/>
    </xf>
    <xf numFmtId="164" fontId="98" fillId="79" borderId="10" xfId="0" applyNumberFormat="1" applyFont="1" applyFill="1" applyBorder="1" applyAlignment="1">
      <alignment horizontal="center" shrinkToFit="1"/>
    </xf>
    <xf numFmtId="0" fontId="96" fillId="79" borderId="10" xfId="0" applyFont="1" applyFill="1" applyBorder="1" applyAlignment="1">
      <alignment horizontal="center" shrinkToFit="1"/>
    </xf>
    <xf numFmtId="1" fontId="97" fillId="79" borderId="10" xfId="0" applyNumberFormat="1" applyFont="1" applyFill="1" applyBorder="1" applyAlignment="1">
      <alignment horizontal="center" shrinkToFit="1"/>
    </xf>
    <xf numFmtId="164" fontId="98" fillId="75" borderId="10" xfId="0" applyNumberFormat="1" applyFont="1" applyFill="1" applyBorder="1" applyAlignment="1">
      <alignment horizontal="center" shrinkToFit="1"/>
    </xf>
    <xf numFmtId="0" fontId="24" fillId="75" borderId="16" xfId="0" applyFont="1" applyFill="1" applyBorder="1" applyAlignment="1">
      <alignment horizontal="center" shrinkToFit="1"/>
    </xf>
    <xf numFmtId="0" fontId="24" fillId="75" borderId="38" xfId="0" applyFont="1" applyFill="1" applyBorder="1" applyAlignment="1">
      <alignment horizontal="center" shrinkToFit="1"/>
    </xf>
    <xf numFmtId="0" fontId="24" fillId="75" borderId="37" xfId="0" applyFont="1" applyFill="1" applyBorder="1" applyAlignment="1">
      <alignment horizontal="center" shrinkToFit="1"/>
    </xf>
    <xf numFmtId="0" fontId="114" fillId="79" borderId="10" xfId="0" applyFont="1" applyFill="1" applyBorder="1" applyAlignment="1">
      <alignment horizontal="center" shrinkToFit="1"/>
    </xf>
    <xf numFmtId="1" fontId="97" fillId="79" borderId="10" xfId="0" applyNumberFormat="1" applyFont="1" applyFill="1" applyBorder="1" applyAlignment="1">
      <alignment horizontal="right" shrinkToFit="1"/>
    </xf>
    <xf numFmtId="164" fontId="97" fillId="79" borderId="10" xfId="0" applyNumberFormat="1" applyFont="1" applyFill="1" applyBorder="1" applyAlignment="1">
      <alignment horizontal="center" shrinkToFit="1"/>
    </xf>
    <xf numFmtId="1" fontId="98" fillId="79" borderId="16" xfId="0" applyNumberFormat="1" applyFont="1" applyFill="1" applyBorder="1" applyAlignment="1">
      <alignment horizontal="center" vertical="center"/>
    </xf>
    <xf numFmtId="1" fontId="98" fillId="79" borderId="37" xfId="0" applyNumberFormat="1" applyFont="1" applyFill="1" applyBorder="1" applyAlignment="1">
      <alignment horizontal="center" vertical="center"/>
    </xf>
    <xf numFmtId="164" fontId="98" fillId="79" borderId="16" xfId="0" applyNumberFormat="1" applyFont="1" applyFill="1" applyBorder="1" applyAlignment="1">
      <alignment horizontal="center" shrinkToFit="1"/>
    </xf>
    <xf numFmtId="164" fontId="98" fillId="79" borderId="37" xfId="0" applyNumberFormat="1" applyFont="1" applyFill="1" applyBorder="1" applyAlignment="1">
      <alignment horizontal="center" shrinkToFit="1"/>
    </xf>
    <xf numFmtId="0" fontId="20" fillId="79" borderId="10" xfId="0" applyFont="1" applyFill="1" applyBorder="1" applyAlignment="1">
      <alignment horizontal="center" shrinkToFit="1"/>
    </xf>
    <xf numFmtId="0" fontId="28" fillId="79" borderId="10" xfId="0" applyFont="1" applyFill="1" applyBorder="1" applyAlignment="1">
      <alignment horizontal="center" vertical="center" shrinkToFit="1"/>
    </xf>
    <xf numFmtId="0" fontId="98" fillId="79" borderId="10" xfId="0" applyFont="1" applyFill="1" applyBorder="1" applyAlignment="1">
      <alignment horizontal="center" shrinkToFit="1"/>
    </xf>
    <xf numFmtId="0" fontId="97" fillId="79" borderId="10" xfId="0" applyFont="1" applyFill="1" applyBorder="1" applyAlignment="1">
      <alignment horizontal="center" vertical="center"/>
    </xf>
    <xf numFmtId="0" fontId="98" fillId="79" borderId="10" xfId="0" applyFont="1" applyFill="1" applyBorder="1" applyAlignment="1">
      <alignment horizontal="center" vertical="center" wrapText="1"/>
    </xf>
    <xf numFmtId="0" fontId="97" fillId="79" borderId="16" xfId="0" applyFont="1" applyFill="1" applyBorder="1" applyAlignment="1">
      <alignment horizontal="center" vertical="center" wrapText="1"/>
    </xf>
    <xf numFmtId="0" fontId="134" fillId="0" borderId="16" xfId="0" applyFont="1" applyBorder="1" applyAlignment="1">
      <alignment horizontal="left" vertical="center"/>
    </xf>
    <xf numFmtId="0" fontId="134" fillId="0" borderId="38" xfId="0" applyFont="1" applyBorder="1" applyAlignment="1">
      <alignment horizontal="left" vertical="center"/>
    </xf>
    <xf numFmtId="0" fontId="134" fillId="0" borderId="37" xfId="0" applyFont="1" applyBorder="1" applyAlignment="1">
      <alignment horizontal="left" vertical="center"/>
    </xf>
    <xf numFmtId="0" fontId="135" fillId="0" borderId="16" xfId="0" applyFont="1" applyBorder="1" applyAlignment="1">
      <alignment horizontal="left" vertical="center"/>
    </xf>
    <xf numFmtId="0" fontId="135" fillId="0" borderId="38" xfId="0" applyFont="1" applyBorder="1" applyAlignment="1">
      <alignment horizontal="left" vertical="center"/>
    </xf>
    <xf numFmtId="0" fontId="135" fillId="0" borderId="37" xfId="0" applyFont="1" applyBorder="1" applyAlignment="1">
      <alignment horizontal="left" vertical="center"/>
    </xf>
    <xf numFmtId="0" fontId="136" fillId="0" borderId="10" xfId="0" applyFont="1" applyBorder="1" applyAlignment="1">
      <alignment horizontal="center" vertical="center"/>
    </xf>
    <xf numFmtId="0" fontId="133" fillId="0" borderId="10" xfId="0" applyFont="1" applyBorder="1" applyAlignment="1">
      <alignment horizontal="center" vertical="center"/>
    </xf>
    <xf numFmtId="0" fontId="115" fillId="0" borderId="16" xfId="0" applyFont="1" applyBorder="1" applyAlignment="1">
      <alignment horizontal="center" vertical="center"/>
    </xf>
    <xf numFmtId="0" fontId="115" fillId="0" borderId="38" xfId="0" applyFont="1" applyBorder="1" applyAlignment="1">
      <alignment horizontal="center" vertical="center"/>
    </xf>
    <xf numFmtId="0" fontId="115" fillId="0" borderId="37" xfId="0" applyFont="1" applyBorder="1" applyAlignment="1">
      <alignment horizontal="center" vertical="center"/>
    </xf>
    <xf numFmtId="0" fontId="116" fillId="0" borderId="16" xfId="0" applyFont="1" applyBorder="1" applyAlignment="1">
      <alignment horizontal="center" vertical="center"/>
    </xf>
    <xf numFmtId="0" fontId="116" fillId="0" borderId="38" xfId="0" applyFont="1" applyBorder="1" applyAlignment="1">
      <alignment horizontal="center" vertical="center"/>
    </xf>
    <xf numFmtId="0" fontId="116" fillId="0" borderId="37" xfId="0" applyFont="1" applyBorder="1" applyAlignment="1">
      <alignment horizontal="center" vertical="center"/>
    </xf>
    <xf numFmtId="0" fontId="136" fillId="0" borderId="16" xfId="0" applyFont="1" applyBorder="1" applyAlignment="1">
      <alignment horizontal="center" vertical="center"/>
    </xf>
    <xf numFmtId="0" fontId="136" fillId="0" borderId="38" xfId="0" applyFont="1" applyBorder="1" applyAlignment="1">
      <alignment horizontal="center" vertical="center"/>
    </xf>
    <xf numFmtId="0" fontId="136" fillId="0" borderId="37" xfId="0" applyFont="1" applyBorder="1" applyAlignment="1">
      <alignment horizontal="center" vertical="center"/>
    </xf>
    <xf numFmtId="0" fontId="133" fillId="0" borderId="16" xfId="0" applyFont="1" applyBorder="1" applyAlignment="1">
      <alignment horizontal="center" vertical="center"/>
    </xf>
    <xf numFmtId="0" fontId="133" fillId="0" borderId="38" xfId="0" applyFont="1" applyBorder="1" applyAlignment="1">
      <alignment horizontal="center" vertical="center"/>
    </xf>
    <xf numFmtId="0" fontId="133" fillId="0" borderId="37" xfId="0" applyFont="1" applyBorder="1" applyAlignment="1">
      <alignment horizontal="center" vertical="center"/>
    </xf>
    <xf numFmtId="164" fontId="133" fillId="75" borderId="15" xfId="0" applyNumberFormat="1" applyFont="1" applyFill="1" applyBorder="1" applyAlignment="1">
      <alignment horizontal="center"/>
    </xf>
    <xf numFmtId="0" fontId="115" fillId="0" borderId="0" xfId="0" applyFont="1" applyAlignment="1">
      <alignment horizontal="center"/>
    </xf>
    <xf numFmtId="0" fontId="115" fillId="0" borderId="17" xfId="0" applyFont="1" applyBorder="1" applyAlignment="1">
      <alignment horizontal="center"/>
    </xf>
    <xf numFmtId="0" fontId="133" fillId="75" borderId="15" xfId="0" applyFont="1" applyFill="1" applyBorder="1" applyAlignment="1">
      <alignment horizontal="center"/>
    </xf>
    <xf numFmtId="0" fontId="16" fillId="0" borderId="43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16" fillId="0" borderId="76" xfId="0" applyFont="1" applyBorder="1" applyAlignment="1">
      <alignment horizontal="center" vertical="center"/>
    </xf>
    <xf numFmtId="0" fontId="16" fillId="0" borderId="77" xfId="0" applyFont="1" applyBorder="1" applyAlignment="1">
      <alignment horizontal="center" vertical="center"/>
    </xf>
    <xf numFmtId="0" fontId="16" fillId="0" borderId="78" xfId="0" applyFont="1" applyBorder="1" applyAlignment="1">
      <alignment horizontal="center" vertical="center"/>
    </xf>
    <xf numFmtId="0" fontId="16" fillId="43" borderId="79" xfId="0" applyFont="1" applyFill="1" applyBorder="1" applyAlignment="1">
      <alignment horizontal="center" vertical="center"/>
    </xf>
    <xf numFmtId="0" fontId="16" fillId="43" borderId="77" xfId="0" applyFont="1" applyFill="1" applyBorder="1" applyAlignment="1">
      <alignment horizontal="center" vertical="center"/>
    </xf>
    <xf numFmtId="0" fontId="16" fillId="43" borderId="78" xfId="0" applyFont="1" applyFill="1" applyBorder="1" applyAlignment="1">
      <alignment horizontal="center" vertical="center"/>
    </xf>
    <xf numFmtId="164" fontId="16" fillId="43" borderId="79" xfId="0" applyNumberFormat="1" applyFont="1" applyFill="1" applyBorder="1" applyAlignment="1">
      <alignment horizontal="center" vertical="center"/>
    </xf>
    <xf numFmtId="0" fontId="16" fillId="43" borderId="47" xfId="0" applyFont="1" applyFill="1" applyBorder="1" applyAlignment="1">
      <alignment horizontal="center" vertical="center"/>
    </xf>
    <xf numFmtId="0" fontId="16" fillId="43" borderId="44" xfId="0" applyFont="1" applyFill="1" applyBorder="1" applyAlignment="1">
      <alignment horizontal="center" vertical="center"/>
    </xf>
    <xf numFmtId="0" fontId="16" fillId="43" borderId="45" xfId="0" applyFont="1" applyFill="1" applyBorder="1" applyAlignment="1">
      <alignment horizontal="center" vertical="center"/>
    </xf>
    <xf numFmtId="164" fontId="16" fillId="0" borderId="76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top" wrapText="1"/>
    </xf>
    <xf numFmtId="0" fontId="9" fillId="0" borderId="29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145" fillId="0" borderId="43" xfId="0" applyFont="1" applyBorder="1" applyAlignment="1">
      <alignment horizontal="center" vertical="center"/>
    </xf>
    <xf numFmtId="0" fontId="145" fillId="0" borderId="44" xfId="0" applyFont="1" applyBorder="1" applyAlignment="1">
      <alignment horizontal="center" vertical="center"/>
    </xf>
    <xf numFmtId="0" fontId="145" fillId="0" borderId="45" xfId="0" applyFont="1" applyBorder="1" applyAlignment="1">
      <alignment horizontal="center" vertical="center"/>
    </xf>
    <xf numFmtId="0" fontId="5" fillId="0" borderId="29" xfId="0" applyFont="1" applyBorder="1" applyAlignment="1">
      <alignment horizontal="right" vertical="center"/>
    </xf>
    <xf numFmtId="0" fontId="13" fillId="0" borderId="29" xfId="0" applyFont="1" applyBorder="1" applyAlignment="1">
      <alignment horizontal="center" vertical="center"/>
    </xf>
    <xf numFmtId="49" fontId="13" fillId="0" borderId="0" xfId="0" applyNumberFormat="1" applyFont="1" applyAlignment="1">
      <alignment horizontal="left" vertical="center"/>
    </xf>
    <xf numFmtId="0" fontId="9" fillId="0" borderId="49" xfId="0" applyFont="1" applyBorder="1" applyAlignment="1">
      <alignment horizontal="center"/>
    </xf>
    <xf numFmtId="0" fontId="9" fillId="0" borderId="50" xfId="0" applyFont="1" applyBorder="1" applyAlignment="1">
      <alignment horizontal="center"/>
    </xf>
    <xf numFmtId="0" fontId="10" fillId="0" borderId="31" xfId="0" applyFont="1" applyBorder="1" applyAlignment="1">
      <alignment horizontal="center" vertical="center"/>
    </xf>
    <xf numFmtId="0" fontId="98" fillId="85" borderId="10" xfId="0" applyFont="1" applyFill="1" applyBorder="1" applyAlignment="1">
      <alignment horizontal="center" vertical="center"/>
    </xf>
    <xf numFmtId="0" fontId="98" fillId="73" borderId="10" xfId="0" applyFont="1" applyFill="1" applyBorder="1" applyAlignment="1">
      <alignment horizontal="center" vertical="center"/>
    </xf>
    <xf numFmtId="0" fontId="114" fillId="90" borderId="100" xfId="0" applyFont="1" applyFill="1" applyBorder="1" applyAlignment="1">
      <alignment horizontal="center" vertical="center"/>
    </xf>
    <xf numFmtId="0" fontId="114" fillId="90" borderId="102" xfId="0" applyFont="1" applyFill="1" applyBorder="1" applyAlignment="1">
      <alignment horizontal="center" vertical="center"/>
    </xf>
    <xf numFmtId="0" fontId="114" fillId="91" borderId="97" xfId="0" applyFont="1" applyFill="1" applyBorder="1" applyAlignment="1">
      <alignment horizontal="center" vertical="center"/>
    </xf>
    <xf numFmtId="0" fontId="114" fillId="91" borderId="99" xfId="0" applyFont="1" applyFill="1" applyBorder="1" applyAlignment="1">
      <alignment horizontal="center" vertical="center"/>
    </xf>
    <xf numFmtId="0" fontId="114" fillId="91" borderId="100" xfId="0" applyFont="1" applyFill="1" applyBorder="1" applyAlignment="1">
      <alignment horizontal="center" vertical="center"/>
    </xf>
    <xf numFmtId="0" fontId="114" fillId="91" borderId="102" xfId="0" applyFont="1" applyFill="1" applyBorder="1" applyAlignment="1">
      <alignment horizontal="center" vertical="center"/>
    </xf>
    <xf numFmtId="0" fontId="108" fillId="92" borderId="100" xfId="0" applyFont="1" applyFill="1" applyBorder="1" applyAlignment="1">
      <alignment horizontal="left" vertical="center"/>
    </xf>
    <xf numFmtId="0" fontId="108" fillId="92" borderId="101" xfId="0" applyFont="1" applyFill="1" applyBorder="1" applyAlignment="1">
      <alignment horizontal="left" vertical="center"/>
    </xf>
    <xf numFmtId="0" fontId="108" fillId="92" borderId="102" xfId="0" applyFont="1" applyFill="1" applyBorder="1" applyAlignment="1">
      <alignment horizontal="left" vertical="center"/>
    </xf>
    <xf numFmtId="0" fontId="123" fillId="0" borderId="0" xfId="0" applyFont="1" applyAlignment="1">
      <alignment horizontal="center"/>
    </xf>
    <xf numFmtId="0" fontId="108" fillId="92" borderId="103" xfId="0" applyFont="1" applyFill="1" applyBorder="1" applyAlignment="1">
      <alignment horizontal="left" vertical="center"/>
    </xf>
    <xf numFmtId="0" fontId="108" fillId="92" borderId="104" xfId="0" applyFont="1" applyFill="1" applyBorder="1" applyAlignment="1">
      <alignment horizontal="left" vertical="center"/>
    </xf>
    <xf numFmtId="0" fontId="108" fillId="92" borderId="105" xfId="0" applyFont="1" applyFill="1" applyBorder="1" applyAlignment="1">
      <alignment horizontal="left" vertical="center"/>
    </xf>
    <xf numFmtId="0" fontId="114" fillId="92" borderId="103" xfId="0" applyFont="1" applyFill="1" applyBorder="1" applyAlignment="1">
      <alignment horizontal="center" vertical="center"/>
    </xf>
    <xf numFmtId="0" fontId="114" fillId="92" borderId="104" xfId="0" applyFont="1" applyFill="1" applyBorder="1" applyAlignment="1">
      <alignment horizontal="center" vertical="center"/>
    </xf>
    <xf numFmtId="0" fontId="109" fillId="72" borderId="106" xfId="0" applyFont="1" applyFill="1" applyBorder="1" applyAlignment="1">
      <alignment horizontal="center" vertical="center"/>
    </xf>
    <xf numFmtId="0" fontId="109" fillId="72" borderId="107" xfId="0" applyFont="1" applyFill="1" applyBorder="1" applyAlignment="1">
      <alignment horizontal="center" vertical="center"/>
    </xf>
    <xf numFmtId="0" fontId="109" fillId="72" borderId="108" xfId="0" applyFont="1" applyFill="1" applyBorder="1" applyAlignment="1">
      <alignment horizontal="center" vertical="center"/>
    </xf>
    <xf numFmtId="0" fontId="98" fillId="0" borderId="17" xfId="0" applyFont="1" applyBorder="1" applyAlignment="1">
      <alignment horizontal="center" vertical="center"/>
    </xf>
    <xf numFmtId="0" fontId="98" fillId="0" borderId="114" xfId="0" applyFont="1" applyBorder="1" applyAlignment="1">
      <alignment horizontal="center" vertical="center"/>
    </xf>
    <xf numFmtId="0" fontId="114" fillId="92" borderId="100" xfId="0" applyFont="1" applyFill="1" applyBorder="1" applyAlignment="1">
      <alignment horizontal="center" vertical="center"/>
    </xf>
    <xf numFmtId="0" fontId="114" fillId="92" borderId="101" xfId="0" applyFont="1" applyFill="1" applyBorder="1" applyAlignment="1">
      <alignment horizontal="center" vertical="center"/>
    </xf>
    <xf numFmtId="0" fontId="108" fillId="91" borderId="100" xfId="0" applyFont="1" applyFill="1" applyBorder="1" applyAlignment="1">
      <alignment horizontal="left" vertical="center"/>
    </xf>
    <xf numFmtId="0" fontId="108" fillId="91" borderId="101" xfId="0" applyFont="1" applyFill="1" applyBorder="1" applyAlignment="1">
      <alignment horizontal="left" vertical="center"/>
    </xf>
    <xf numFmtId="0" fontId="108" fillId="91" borderId="102" xfId="0" applyFont="1" applyFill="1" applyBorder="1" applyAlignment="1">
      <alignment horizontal="left" vertical="center"/>
    </xf>
    <xf numFmtId="0" fontId="97" fillId="73" borderId="10" xfId="0" applyFont="1" applyFill="1" applyBorder="1" applyAlignment="1">
      <alignment horizontal="center" vertical="center"/>
    </xf>
    <xf numFmtId="0" fontId="97" fillId="85" borderId="10" xfId="0" applyFont="1" applyFill="1" applyBorder="1" applyAlignment="1">
      <alignment horizontal="center" vertical="center"/>
    </xf>
    <xf numFmtId="0" fontId="108" fillId="92" borderId="97" xfId="0" applyFont="1" applyFill="1" applyBorder="1" applyAlignment="1">
      <alignment horizontal="left" vertical="center"/>
    </xf>
    <xf numFmtId="0" fontId="108" fillId="92" borderId="98" xfId="0" applyFont="1" applyFill="1" applyBorder="1" applyAlignment="1">
      <alignment horizontal="left" vertical="center"/>
    </xf>
    <xf numFmtId="0" fontId="108" fillId="92" borderId="99" xfId="0" applyFont="1" applyFill="1" applyBorder="1" applyAlignment="1">
      <alignment horizontal="left" vertical="center"/>
    </xf>
    <xf numFmtId="0" fontId="114" fillId="92" borderId="97" xfId="0" applyFont="1" applyFill="1" applyBorder="1" applyAlignment="1">
      <alignment horizontal="center" vertical="center"/>
    </xf>
    <xf numFmtId="0" fontId="114" fillId="92" borderId="98" xfId="0" applyFont="1" applyFill="1" applyBorder="1" applyAlignment="1">
      <alignment horizontal="center" vertical="center"/>
    </xf>
    <xf numFmtId="0" fontId="114" fillId="91" borderId="103" xfId="0" applyFont="1" applyFill="1" applyBorder="1" applyAlignment="1">
      <alignment horizontal="center" vertical="center"/>
    </xf>
    <xf numFmtId="0" fontId="114" fillId="91" borderId="105" xfId="0" applyFont="1" applyFill="1" applyBorder="1" applyAlignment="1">
      <alignment horizontal="center" vertical="center"/>
    </xf>
    <xf numFmtId="0" fontId="108" fillId="91" borderId="103" xfId="0" applyFont="1" applyFill="1" applyBorder="1" applyAlignment="1">
      <alignment horizontal="left" vertical="center"/>
    </xf>
    <xf numFmtId="0" fontId="108" fillId="91" borderId="104" xfId="0" applyFont="1" applyFill="1" applyBorder="1" applyAlignment="1">
      <alignment horizontal="left" vertical="center"/>
    </xf>
    <xf numFmtId="0" fontId="108" fillId="91" borderId="105" xfId="0" applyFont="1" applyFill="1" applyBorder="1" applyAlignment="1">
      <alignment horizontal="left" vertical="center"/>
    </xf>
    <xf numFmtId="0" fontId="108" fillId="91" borderId="97" xfId="0" applyFont="1" applyFill="1" applyBorder="1" applyAlignment="1">
      <alignment horizontal="left" vertical="center"/>
    </xf>
    <xf numFmtId="0" fontId="108" fillId="91" borderId="98" xfId="0" applyFont="1" applyFill="1" applyBorder="1" applyAlignment="1">
      <alignment horizontal="left" vertical="center"/>
    </xf>
    <xf numFmtId="0" fontId="108" fillId="91" borderId="99" xfId="0" applyFont="1" applyFill="1" applyBorder="1" applyAlignment="1">
      <alignment horizontal="left" vertical="center"/>
    </xf>
    <xf numFmtId="0" fontId="114" fillId="90" borderId="103" xfId="0" applyFont="1" applyFill="1" applyBorder="1" applyAlignment="1">
      <alignment horizontal="center" vertical="center"/>
    </xf>
    <xf numFmtId="0" fontId="114" fillId="90" borderId="105" xfId="0" applyFont="1" applyFill="1" applyBorder="1" applyAlignment="1">
      <alignment horizontal="center" vertical="center"/>
    </xf>
    <xf numFmtId="0" fontId="108" fillId="90" borderId="100" xfId="0" applyFont="1" applyFill="1" applyBorder="1" applyAlignment="1">
      <alignment horizontal="left" vertical="center"/>
    </xf>
    <xf numFmtId="0" fontId="108" fillId="90" borderId="101" xfId="0" applyFont="1" applyFill="1" applyBorder="1" applyAlignment="1">
      <alignment horizontal="left" vertical="center"/>
    </xf>
    <xf numFmtId="0" fontId="108" fillId="90" borderId="102" xfId="0" applyFont="1" applyFill="1" applyBorder="1" applyAlignment="1">
      <alignment horizontal="left" vertical="center"/>
    </xf>
    <xf numFmtId="0" fontId="108" fillId="90" borderId="103" xfId="0" applyFont="1" applyFill="1" applyBorder="1" applyAlignment="1">
      <alignment horizontal="left" vertical="center"/>
    </xf>
    <xf numFmtId="0" fontId="108" fillId="90" borderId="104" xfId="0" applyFont="1" applyFill="1" applyBorder="1" applyAlignment="1">
      <alignment horizontal="left" vertical="center"/>
    </xf>
    <xf numFmtId="0" fontId="108" fillId="90" borderId="105" xfId="0" applyFont="1" applyFill="1" applyBorder="1" applyAlignment="1">
      <alignment horizontal="left" vertical="center"/>
    </xf>
    <xf numFmtId="0" fontId="122" fillId="89" borderId="100" xfId="0" applyFont="1" applyFill="1" applyBorder="1" applyAlignment="1">
      <alignment horizontal="left" vertical="center"/>
    </xf>
    <xf numFmtId="0" fontId="122" fillId="89" borderId="102" xfId="0" applyFont="1" applyFill="1" applyBorder="1" applyAlignment="1">
      <alignment horizontal="left" vertical="center"/>
    </xf>
    <xf numFmtId="0" fontId="114" fillId="89" borderId="100" xfId="0" applyFont="1" applyFill="1" applyBorder="1" applyAlignment="1">
      <alignment horizontal="center" vertical="center"/>
    </xf>
    <xf numFmtId="0" fontId="114" fillId="89" borderId="102" xfId="0" applyFont="1" applyFill="1" applyBorder="1" applyAlignment="1">
      <alignment horizontal="center" vertical="center"/>
    </xf>
    <xf numFmtId="0" fontId="122" fillId="89" borderId="103" xfId="0" applyFont="1" applyFill="1" applyBorder="1" applyAlignment="1">
      <alignment horizontal="left" vertical="center"/>
    </xf>
    <xf numFmtId="0" fontId="122" fillId="89" borderId="105" xfId="0" applyFont="1" applyFill="1" applyBorder="1" applyAlignment="1">
      <alignment horizontal="left" vertical="center"/>
    </xf>
    <xf numFmtId="0" fontId="114" fillId="89" borderId="103" xfId="0" applyFont="1" applyFill="1" applyBorder="1" applyAlignment="1">
      <alignment horizontal="center" vertical="center"/>
    </xf>
    <xf numFmtId="0" fontId="114" fillId="89" borderId="105" xfId="0" applyFont="1" applyFill="1" applyBorder="1" applyAlignment="1">
      <alignment horizontal="center" vertical="center"/>
    </xf>
    <xf numFmtId="0" fontId="97" fillId="80" borderId="10" xfId="0" applyFont="1" applyFill="1" applyBorder="1" applyAlignment="1">
      <alignment horizontal="center" vertical="center"/>
    </xf>
    <xf numFmtId="0" fontId="114" fillId="90" borderId="97" xfId="0" applyFont="1" applyFill="1" applyBorder="1" applyAlignment="1">
      <alignment horizontal="center" vertical="center"/>
    </xf>
    <xf numFmtId="0" fontId="114" fillId="90" borderId="99" xfId="0" applyFont="1" applyFill="1" applyBorder="1" applyAlignment="1">
      <alignment horizontal="center" vertical="center"/>
    </xf>
    <xf numFmtId="0" fontId="108" fillId="90" borderId="97" xfId="0" applyFont="1" applyFill="1" applyBorder="1" applyAlignment="1">
      <alignment horizontal="left" vertical="center"/>
    </xf>
    <xf numFmtId="0" fontId="108" fillId="90" borderId="98" xfId="0" applyFont="1" applyFill="1" applyBorder="1" applyAlignment="1">
      <alignment horizontal="left" vertical="center"/>
    </xf>
    <xf numFmtId="0" fontId="108" fillId="90" borderId="99" xfId="0" applyFont="1" applyFill="1" applyBorder="1" applyAlignment="1">
      <alignment horizontal="left" vertical="center"/>
    </xf>
    <xf numFmtId="0" fontId="98" fillId="80" borderId="10" xfId="0" applyFont="1" applyFill="1" applyBorder="1" applyAlignment="1">
      <alignment horizontal="center" vertical="center"/>
    </xf>
    <xf numFmtId="0" fontId="97" fillId="74" borderId="10" xfId="0" applyFont="1" applyFill="1" applyBorder="1" applyAlignment="1">
      <alignment horizontal="center" vertical="center"/>
    </xf>
    <xf numFmtId="0" fontId="114" fillId="89" borderId="97" xfId="0" applyFont="1" applyFill="1" applyBorder="1" applyAlignment="1">
      <alignment horizontal="center" vertical="center"/>
    </xf>
    <xf numFmtId="0" fontId="114" fillId="89" borderId="99" xfId="0" applyFont="1" applyFill="1" applyBorder="1" applyAlignment="1">
      <alignment horizontal="center" vertical="center"/>
    </xf>
    <xf numFmtId="0" fontId="122" fillId="89" borderId="97" xfId="0" applyFont="1" applyFill="1" applyBorder="1" applyAlignment="1">
      <alignment horizontal="left" vertical="center"/>
    </xf>
    <xf numFmtId="0" fontId="122" fillId="89" borderId="99" xfId="0" applyFont="1" applyFill="1" applyBorder="1" applyAlignment="1">
      <alignment horizontal="left" vertical="center"/>
    </xf>
    <xf numFmtId="0" fontId="98" fillId="74" borderId="10" xfId="0" applyFont="1" applyFill="1" applyBorder="1" applyAlignment="1">
      <alignment horizontal="center" vertical="center"/>
    </xf>
    <xf numFmtId="0" fontId="110" fillId="0" borderId="0" xfId="0" applyFont="1" applyAlignment="1">
      <alignment horizontal="center" wrapText="1"/>
    </xf>
    <xf numFmtId="0" fontId="111" fillId="0" borderId="0" xfId="0" applyFont="1" applyAlignment="1">
      <alignment horizontal="center"/>
    </xf>
    <xf numFmtId="0" fontId="121" fillId="75" borderId="111" xfId="0" applyFont="1" applyFill="1" applyBorder="1" applyAlignment="1">
      <alignment horizontal="center"/>
    </xf>
    <xf numFmtId="0" fontId="121" fillId="75" borderId="135" xfId="0" applyFont="1" applyFill="1" applyBorder="1" applyAlignment="1">
      <alignment horizontal="center"/>
    </xf>
    <xf numFmtId="0" fontId="121" fillId="75" borderId="110" xfId="0" applyFont="1" applyFill="1" applyBorder="1" applyAlignment="1">
      <alignment horizontal="center"/>
    </xf>
    <xf numFmtId="0" fontId="97" fillId="75" borderId="48" xfId="0" applyFont="1" applyFill="1" applyBorder="1" applyAlignment="1">
      <alignment horizontal="center" vertical="center"/>
    </xf>
    <xf numFmtId="0" fontId="97" fillId="75" borderId="46" xfId="0" applyFont="1" applyFill="1" applyBorder="1" applyAlignment="1">
      <alignment horizontal="center" vertical="center"/>
    </xf>
    <xf numFmtId="0" fontId="97" fillId="75" borderId="40" xfId="0" applyFont="1" applyFill="1" applyBorder="1" applyAlignment="1">
      <alignment horizontal="center" vertical="center"/>
    </xf>
    <xf numFmtId="0" fontId="97" fillId="75" borderId="41" xfId="0" applyFont="1" applyFill="1" applyBorder="1" applyAlignment="1">
      <alignment horizontal="center" vertical="center"/>
    </xf>
    <xf numFmtId="0" fontId="110" fillId="0" borderId="35" xfId="0" applyFont="1" applyBorder="1" applyAlignment="1">
      <alignment horizontal="center" vertical="center"/>
    </xf>
    <xf numFmtId="0" fontId="110" fillId="0" borderId="48" xfId="0" applyFont="1" applyBorder="1" applyAlignment="1">
      <alignment horizontal="center" vertical="center"/>
    </xf>
    <xf numFmtId="0" fontId="110" fillId="0" borderId="46" xfId="0" applyFont="1" applyBorder="1" applyAlignment="1">
      <alignment horizontal="center" vertical="center"/>
    </xf>
    <xf numFmtId="0" fontId="110" fillId="87" borderId="35" xfId="0" applyFont="1" applyFill="1" applyBorder="1" applyAlignment="1">
      <alignment horizontal="center" vertical="center"/>
    </xf>
    <xf numFmtId="0" fontId="110" fillId="87" borderId="48" xfId="0" applyFont="1" applyFill="1" applyBorder="1" applyAlignment="1">
      <alignment horizontal="center" vertical="center"/>
    </xf>
    <xf numFmtId="0" fontId="110" fillId="87" borderId="46" xfId="0" applyFont="1" applyFill="1" applyBorder="1" applyAlignment="1">
      <alignment horizontal="center" vertical="center"/>
    </xf>
    <xf numFmtId="0" fontId="109" fillId="72" borderId="11" xfId="0" applyFont="1" applyFill="1" applyBorder="1" applyAlignment="1">
      <alignment horizontal="center" vertical="center"/>
    </xf>
    <xf numFmtId="0" fontId="109" fillId="0" borderId="11" xfId="0" applyFont="1" applyBorder="1" applyAlignment="1">
      <alignment horizontal="center" vertical="center"/>
    </xf>
    <xf numFmtId="0" fontId="110" fillId="0" borderId="121" xfId="0" applyFont="1" applyBorder="1" applyAlignment="1">
      <alignment horizontal="center" vertical="center"/>
    </xf>
    <xf numFmtId="0" fontId="153" fillId="0" borderId="17" xfId="0" applyFont="1" applyBorder="1" applyAlignment="1">
      <alignment horizontal="center"/>
    </xf>
    <xf numFmtId="0" fontId="101" fillId="0" borderId="10" xfId="0" applyFont="1" applyBorder="1" applyAlignment="1">
      <alignment horizontal="center" vertical="center"/>
    </xf>
    <xf numFmtId="0" fontId="153" fillId="0" borderId="10" xfId="0" applyFont="1" applyBorder="1" applyAlignment="1">
      <alignment horizontal="center" vertical="center"/>
    </xf>
    <xf numFmtId="0" fontId="154" fillId="0" borderId="10" xfId="0" applyFont="1" applyBorder="1" applyAlignment="1">
      <alignment horizontal="center" vertical="center" wrapText="1"/>
    </xf>
    <xf numFmtId="0" fontId="154" fillId="0" borderId="10" xfId="0" applyFont="1" applyBorder="1" applyAlignment="1">
      <alignment horizontal="center" vertical="center"/>
    </xf>
    <xf numFmtId="49" fontId="149" fillId="0" borderId="10" xfId="0" applyNumberFormat="1" applyFont="1" applyBorder="1" applyAlignment="1">
      <alignment horizontal="center" vertical="center"/>
    </xf>
    <xf numFmtId="49" fontId="154" fillId="0" borderId="10" xfId="0" applyNumberFormat="1" applyFont="1" applyBorder="1" applyAlignment="1">
      <alignment horizontal="center" vertical="center"/>
    </xf>
    <xf numFmtId="0" fontId="133" fillId="0" borderId="10" xfId="0" applyFont="1" applyBorder="1" applyAlignment="1">
      <alignment horizontal="center" vertical="center" wrapText="1"/>
    </xf>
    <xf numFmtId="0" fontId="175" fillId="0" borderId="0" xfId="0" applyFont="1" applyAlignment="1">
      <alignment horizontal="left" wrapText="1" shrinkToFit="1"/>
    </xf>
    <xf numFmtId="0" fontId="101" fillId="0" borderId="0" xfId="0" applyFont="1" applyAlignment="1">
      <alignment horizontal="center"/>
    </xf>
    <xf numFmtId="0" fontId="175" fillId="0" borderId="0" xfId="0" applyFont="1" applyAlignment="1">
      <alignment horizontal="left"/>
    </xf>
    <xf numFmtId="0" fontId="168" fillId="0" borderId="0" xfId="0" applyFont="1" applyAlignment="1">
      <alignment horizontal="center"/>
    </xf>
    <xf numFmtId="0" fontId="166" fillId="0" borderId="0" xfId="0" applyFont="1" applyAlignment="1">
      <alignment horizontal="center"/>
    </xf>
    <xf numFmtId="0" fontId="169" fillId="0" borderId="0" xfId="0" applyFont="1" applyAlignment="1">
      <alignment horizontal="center"/>
    </xf>
    <xf numFmtId="0" fontId="152" fillId="0" borderId="0" xfId="0" applyFont="1" applyAlignment="1">
      <alignment horizontal="center"/>
    </xf>
    <xf numFmtId="0" fontId="172" fillId="0" borderId="0" xfId="0" applyFont="1" applyAlignment="1">
      <alignment horizontal="center"/>
    </xf>
    <xf numFmtId="0" fontId="172" fillId="0" borderId="0" xfId="0" applyFont="1" applyAlignment="1">
      <alignment horizontal="center" shrinkToFit="1"/>
    </xf>
    <xf numFmtId="0" fontId="168" fillId="0" borderId="0" xfId="0" applyFont="1" applyAlignment="1">
      <alignment horizontal="center" shrinkToFit="1"/>
    </xf>
    <xf numFmtId="0" fontId="171" fillId="0" borderId="17" xfId="0" applyFont="1" applyBorder="1" applyAlignment="1">
      <alignment horizontal="center"/>
    </xf>
    <xf numFmtId="0" fontId="103" fillId="0" borderId="0" xfId="0" applyFont="1" applyAlignment="1">
      <alignment horizontal="center" wrapText="1"/>
    </xf>
    <xf numFmtId="0" fontId="174" fillId="0" borderId="0" xfId="0" applyFont="1" applyAlignment="1">
      <alignment horizontal="center" shrinkToFit="1"/>
    </xf>
    <xf numFmtId="0" fontId="167" fillId="0" borderId="15" xfId="0" applyFont="1" applyBorder="1" applyAlignment="1">
      <alignment horizontal="center"/>
    </xf>
    <xf numFmtId="0" fontId="170" fillId="0" borderId="0" xfId="0" applyFont="1" applyAlignment="1">
      <alignment horizontal="center" shrinkToFit="1"/>
    </xf>
    <xf numFmtId="0" fontId="128" fillId="81" borderId="10" xfId="0" applyFont="1" applyFill="1" applyBorder="1" applyAlignment="1">
      <alignment horizontal="center" vertical="center" textRotation="90"/>
    </xf>
    <xf numFmtId="0" fontId="128" fillId="0" borderId="17" xfId="0" applyFont="1" applyBorder="1" applyAlignment="1">
      <alignment horizontal="center"/>
    </xf>
    <xf numFmtId="0" fontId="128" fillId="0" borderId="109" xfId="0" applyFont="1" applyBorder="1" applyAlignment="1">
      <alignment horizontal="center"/>
    </xf>
    <xf numFmtId="0" fontId="18" fillId="85" borderId="21" xfId="0" applyFont="1" applyFill="1" applyBorder="1" applyAlignment="1">
      <alignment horizontal="center" vertical="center"/>
    </xf>
    <xf numFmtId="0" fontId="18" fillId="85" borderId="0" xfId="0" applyFont="1" applyFill="1" applyAlignment="1">
      <alignment horizontal="center" vertical="center"/>
    </xf>
    <xf numFmtId="0" fontId="18" fillId="85" borderId="39" xfId="0" applyFont="1" applyFill="1" applyBorder="1" applyAlignment="1">
      <alignment horizontal="center" vertical="center"/>
    </xf>
    <xf numFmtId="0" fontId="128" fillId="85" borderId="15" xfId="0" applyFont="1" applyFill="1" applyBorder="1" applyAlignment="1">
      <alignment horizontal="center" vertical="top"/>
    </xf>
    <xf numFmtId="49" fontId="112" fillId="86" borderId="55" xfId="0" applyNumberFormat="1" applyFont="1" applyFill="1" applyBorder="1" applyAlignment="1">
      <alignment horizontal="center"/>
    </xf>
    <xf numFmtId="49" fontId="112" fillId="86" borderId="65" xfId="0" applyNumberFormat="1" applyFont="1" applyFill="1" applyBorder="1" applyAlignment="1">
      <alignment horizontal="center"/>
    </xf>
    <xf numFmtId="0" fontId="10" fillId="86" borderId="55" xfId="0" applyFont="1" applyFill="1" applyBorder="1" applyAlignment="1">
      <alignment horizontal="center" vertical="center"/>
    </xf>
    <xf numFmtId="0" fontId="10" fillId="86" borderId="36" xfId="0" applyFont="1" applyFill="1" applyBorder="1" applyAlignment="1">
      <alignment horizontal="center" vertical="center"/>
    </xf>
    <xf numFmtId="0" fontId="10" fillId="86" borderId="42" xfId="0" applyFont="1" applyFill="1" applyBorder="1" applyAlignment="1">
      <alignment horizontal="center" vertical="center"/>
    </xf>
    <xf numFmtId="0" fontId="10" fillId="86" borderId="54" xfId="0" applyFont="1" applyFill="1" applyBorder="1" applyAlignment="1">
      <alignment horizontal="center" vertical="center"/>
    </xf>
    <xf numFmtId="0" fontId="10" fillId="86" borderId="55" xfId="0" applyFont="1" applyFill="1" applyBorder="1" applyAlignment="1">
      <alignment horizontal="center" vertical="center" wrapText="1"/>
    </xf>
    <xf numFmtId="0" fontId="100" fillId="86" borderId="42" xfId="0" applyFont="1" applyFill="1" applyBorder="1" applyAlignment="1">
      <alignment horizontal="center" vertical="top"/>
    </xf>
    <xf numFmtId="0" fontId="100" fillId="86" borderId="66" xfId="0" applyFont="1" applyFill="1" applyBorder="1" applyAlignment="1">
      <alignment horizontal="center" vertical="top"/>
    </xf>
    <xf numFmtId="0" fontId="128" fillId="0" borderId="38" xfId="0" applyFont="1" applyBorder="1" applyAlignment="1">
      <alignment horizontal="center" vertical="top"/>
    </xf>
    <xf numFmtId="0" fontId="66" fillId="86" borderId="51" xfId="0" applyFont="1" applyFill="1" applyBorder="1" applyAlignment="1">
      <alignment horizontal="center" vertical="center"/>
    </xf>
    <xf numFmtId="0" fontId="66" fillId="86" borderId="10" xfId="0" applyFont="1" applyFill="1" applyBorder="1" applyAlignment="1">
      <alignment horizontal="center" vertical="center"/>
    </xf>
    <xf numFmtId="0" fontId="100" fillId="86" borderId="54" xfId="0" applyFont="1" applyFill="1" applyBorder="1" applyAlignment="1">
      <alignment horizontal="center" vertical="top"/>
    </xf>
    <xf numFmtId="0" fontId="10" fillId="86" borderId="21" xfId="0" applyFont="1" applyFill="1" applyBorder="1" applyAlignment="1">
      <alignment horizontal="center" vertical="center" wrapText="1"/>
    </xf>
    <xf numFmtId="0" fontId="10" fillId="86" borderId="39" xfId="0" applyFont="1" applyFill="1" applyBorder="1" applyAlignment="1">
      <alignment horizontal="center" vertical="center" wrapText="1"/>
    </xf>
    <xf numFmtId="0" fontId="10" fillId="0" borderId="38" xfId="0" applyFont="1" applyBorder="1" applyAlignment="1">
      <alignment horizontal="center"/>
    </xf>
    <xf numFmtId="0" fontId="18" fillId="86" borderId="59" xfId="0" applyFont="1" applyFill="1" applyBorder="1" applyAlignment="1">
      <alignment horizontal="center" vertical="center" wrapText="1"/>
    </xf>
    <xf numFmtId="0" fontId="18" fillId="86" borderId="36" xfId="0" applyFont="1" applyFill="1" applyBorder="1" applyAlignment="1">
      <alignment horizontal="center" vertical="center"/>
    </xf>
    <xf numFmtId="0" fontId="18" fillId="86" borderId="61" xfId="0" applyFont="1" applyFill="1" applyBorder="1" applyAlignment="1">
      <alignment horizontal="center" vertical="center"/>
    </xf>
    <xf numFmtId="0" fontId="18" fillId="86" borderId="39" xfId="0" applyFont="1" applyFill="1" applyBorder="1" applyAlignment="1">
      <alignment horizontal="center" vertical="center"/>
    </xf>
    <xf numFmtId="0" fontId="18" fillId="86" borderId="60" xfId="0" applyFont="1" applyFill="1" applyBorder="1" applyAlignment="1">
      <alignment horizontal="center" vertical="center"/>
    </xf>
    <xf numFmtId="0" fontId="18" fillId="86" borderId="54" xfId="0" applyFont="1" applyFill="1" applyBorder="1" applyAlignment="1">
      <alignment horizontal="center" vertical="center"/>
    </xf>
    <xf numFmtId="49" fontId="10" fillId="86" borderId="55" xfId="0" applyNumberFormat="1" applyFont="1" applyFill="1" applyBorder="1" applyAlignment="1">
      <alignment horizontal="center" vertical="center" wrapText="1"/>
    </xf>
    <xf numFmtId="49" fontId="10" fillId="86" borderId="36" xfId="0" applyNumberFormat="1" applyFont="1" applyFill="1" applyBorder="1" applyAlignment="1">
      <alignment horizontal="center" vertical="center"/>
    </xf>
    <xf numFmtId="49" fontId="10" fillId="86" borderId="62" xfId="0" applyNumberFormat="1" applyFont="1" applyFill="1" applyBorder="1" applyAlignment="1">
      <alignment horizontal="center" vertical="center"/>
    </xf>
    <xf numFmtId="49" fontId="10" fillId="86" borderId="39" xfId="0" applyNumberFormat="1" applyFont="1" applyFill="1" applyBorder="1" applyAlignment="1">
      <alignment horizontal="center" vertical="center"/>
    </xf>
    <xf numFmtId="49" fontId="10" fillId="86" borderId="42" xfId="0" applyNumberFormat="1" applyFont="1" applyFill="1" applyBorder="1" applyAlignment="1">
      <alignment horizontal="center" vertical="center"/>
    </xf>
    <xf numFmtId="49" fontId="10" fillId="86" borderId="54" xfId="0" applyNumberFormat="1" applyFont="1" applyFill="1" applyBorder="1" applyAlignment="1">
      <alignment horizontal="center" vertical="center"/>
    </xf>
    <xf numFmtId="0" fontId="5" fillId="86" borderId="10" xfId="0" applyFont="1" applyFill="1" applyBorder="1" applyAlignment="1">
      <alignment horizontal="center"/>
    </xf>
    <xf numFmtId="49" fontId="10" fillId="86" borderId="59" xfId="0" applyNumberFormat="1" applyFont="1" applyFill="1" applyBorder="1" applyAlignment="1">
      <alignment horizontal="center" vertical="center" wrapText="1"/>
    </xf>
    <xf numFmtId="49" fontId="10" fillId="86" borderId="61" xfId="0" applyNumberFormat="1" applyFont="1" applyFill="1" applyBorder="1" applyAlignment="1">
      <alignment horizontal="center" vertical="center"/>
    </xf>
    <xf numFmtId="49" fontId="10" fillId="86" borderId="60" xfId="0" applyNumberFormat="1" applyFont="1" applyFill="1" applyBorder="1" applyAlignment="1">
      <alignment horizontal="center" vertical="center"/>
    </xf>
    <xf numFmtId="0" fontId="66" fillId="86" borderId="51" xfId="0" applyFont="1" applyFill="1" applyBorder="1" applyAlignment="1">
      <alignment horizontal="center"/>
    </xf>
    <xf numFmtId="0" fontId="66" fillId="86" borderId="10" xfId="0" applyFont="1" applyFill="1" applyBorder="1" applyAlignment="1">
      <alignment horizontal="center"/>
    </xf>
    <xf numFmtId="49" fontId="112" fillId="86" borderId="36" xfId="0" applyNumberFormat="1" applyFont="1" applyFill="1" applyBorder="1" applyAlignment="1">
      <alignment horizontal="center"/>
    </xf>
    <xf numFmtId="49" fontId="5" fillId="86" borderId="62" xfId="0" applyNumberFormat="1" applyFont="1" applyFill="1" applyBorder="1" applyAlignment="1">
      <alignment horizontal="center"/>
    </xf>
    <xf numFmtId="49" fontId="5" fillId="86" borderId="39" xfId="0" applyNumberFormat="1" applyFont="1" applyFill="1" applyBorder="1" applyAlignment="1">
      <alignment horizontal="center"/>
    </xf>
    <xf numFmtId="0" fontId="10" fillId="86" borderId="42" xfId="0" applyFont="1" applyFill="1" applyBorder="1" applyAlignment="1">
      <alignment horizontal="center" vertical="top"/>
    </xf>
    <xf numFmtId="0" fontId="10" fillId="86" borderId="54" xfId="0" applyFont="1" applyFill="1" applyBorder="1" applyAlignment="1">
      <alignment horizontal="center" vertical="top"/>
    </xf>
    <xf numFmtId="0" fontId="66" fillId="86" borderId="40" xfId="0" applyFont="1" applyFill="1" applyBorder="1" applyAlignment="1">
      <alignment horizontal="center" vertical="center" textRotation="90"/>
    </xf>
    <xf numFmtId="0" fontId="66" fillId="86" borderId="63" xfId="0" applyFont="1" applyFill="1" applyBorder="1" applyAlignment="1">
      <alignment horizontal="center" vertical="center" textRotation="90"/>
    </xf>
    <xf numFmtId="0" fontId="112" fillId="86" borderId="56" xfId="0" applyFont="1" applyFill="1" applyBorder="1" applyAlignment="1">
      <alignment horizontal="center" vertical="top"/>
    </xf>
    <xf numFmtId="0" fontId="112" fillId="86" borderId="58" xfId="0" applyFont="1" applyFill="1" applyBorder="1" applyAlignment="1">
      <alignment horizontal="center" vertical="top"/>
    </xf>
    <xf numFmtId="0" fontId="100" fillId="86" borderId="56" xfId="0" applyFont="1" applyFill="1" applyBorder="1" applyAlignment="1">
      <alignment horizontal="center" vertical="top"/>
    </xf>
    <xf numFmtId="0" fontId="100" fillId="86" borderId="58" xfId="0" applyFont="1" applyFill="1" applyBorder="1" applyAlignment="1">
      <alignment horizontal="center" vertical="top"/>
    </xf>
    <xf numFmtId="0" fontId="9" fillId="86" borderId="10" xfId="0" applyFont="1" applyFill="1" applyBorder="1" applyAlignment="1">
      <alignment horizontal="center" vertical="center"/>
    </xf>
    <xf numFmtId="0" fontId="28" fillId="86" borderId="55" xfId="0" applyFont="1" applyFill="1" applyBorder="1" applyAlignment="1">
      <alignment horizontal="center" vertical="center" wrapText="1"/>
    </xf>
    <xf numFmtId="0" fontId="28" fillId="86" borderId="36" xfId="0" applyFont="1" applyFill="1" applyBorder="1" applyAlignment="1">
      <alignment horizontal="center" vertical="center"/>
    </xf>
    <xf numFmtId="0" fontId="28" fillId="86" borderId="62" xfId="0" applyFont="1" applyFill="1" applyBorder="1" applyAlignment="1">
      <alignment horizontal="center" vertical="center"/>
    </xf>
    <xf numFmtId="0" fontId="28" fillId="86" borderId="39" xfId="0" applyFont="1" applyFill="1" applyBorder="1" applyAlignment="1">
      <alignment horizontal="center" vertical="center"/>
    </xf>
    <xf numFmtId="0" fontId="10" fillId="86" borderId="56" xfId="0" applyFont="1" applyFill="1" applyBorder="1" applyAlignment="1">
      <alignment horizontal="center" vertical="center"/>
    </xf>
    <xf numFmtId="0" fontId="10" fillId="86" borderId="58" xfId="0" applyFont="1" applyFill="1" applyBorder="1" applyAlignment="1">
      <alignment horizontal="center" vertical="center"/>
    </xf>
    <xf numFmtId="0" fontId="10" fillId="86" borderId="62" xfId="0" applyFont="1" applyFill="1" applyBorder="1" applyAlignment="1">
      <alignment horizontal="center" vertical="center"/>
    </xf>
    <xf numFmtId="0" fontId="10" fillId="86" borderId="39" xfId="0" applyFont="1" applyFill="1" applyBorder="1" applyAlignment="1">
      <alignment horizontal="center" vertical="center"/>
    </xf>
    <xf numFmtId="0" fontId="5" fillId="86" borderId="42" xfId="0" applyFont="1" applyFill="1" applyBorder="1" applyAlignment="1">
      <alignment horizontal="center" vertical="top"/>
    </xf>
    <xf numFmtId="0" fontId="5" fillId="86" borderId="54" xfId="0" applyFont="1" applyFill="1" applyBorder="1" applyAlignment="1">
      <alignment horizontal="center" vertical="top"/>
    </xf>
    <xf numFmtId="0" fontId="5" fillId="86" borderId="59" xfId="0" applyFont="1" applyFill="1" applyBorder="1" applyAlignment="1">
      <alignment horizontal="center" vertical="center"/>
    </xf>
    <xf numFmtId="0" fontId="5" fillId="86" borderId="36" xfId="0" applyFont="1" applyFill="1" applyBorder="1" applyAlignment="1">
      <alignment horizontal="center" vertical="center"/>
    </xf>
    <xf numFmtId="0" fontId="5" fillId="86" borderId="60" xfId="0" applyFont="1" applyFill="1" applyBorder="1" applyAlignment="1">
      <alignment horizontal="center" vertical="center"/>
    </xf>
    <xf numFmtId="0" fontId="5" fillId="86" borderId="54" xfId="0" applyFont="1" applyFill="1" applyBorder="1" applyAlignment="1">
      <alignment horizontal="center" vertical="center"/>
    </xf>
    <xf numFmtId="0" fontId="5" fillId="86" borderId="55" xfId="0" applyFont="1" applyFill="1" applyBorder="1" applyAlignment="1">
      <alignment horizontal="center" vertical="center"/>
    </xf>
    <xf numFmtId="0" fontId="5" fillId="86" borderId="42" xfId="0" applyFont="1" applyFill="1" applyBorder="1" applyAlignment="1">
      <alignment horizontal="center" vertical="center"/>
    </xf>
    <xf numFmtId="0" fontId="10" fillId="86" borderId="55" xfId="0" applyFont="1" applyFill="1" applyBorder="1" applyAlignment="1">
      <alignment horizontal="center" vertical="center" wrapText="1" shrinkToFit="1"/>
    </xf>
    <xf numFmtId="0" fontId="10" fillId="86" borderId="36" xfId="0" applyFont="1" applyFill="1" applyBorder="1" applyAlignment="1">
      <alignment horizontal="center" vertical="center" wrapText="1" shrinkToFit="1"/>
    </xf>
    <xf numFmtId="0" fontId="10" fillId="86" borderId="62" xfId="0" applyFont="1" applyFill="1" applyBorder="1" applyAlignment="1">
      <alignment horizontal="center" vertical="center" wrapText="1" shrinkToFit="1"/>
    </xf>
    <xf numFmtId="0" fontId="10" fillId="86" borderId="39" xfId="0" applyFont="1" applyFill="1" applyBorder="1" applyAlignment="1">
      <alignment horizontal="center" vertical="center" wrapText="1" shrinkToFit="1"/>
    </xf>
    <xf numFmtId="0" fontId="10" fillId="86" borderId="42" xfId="0" applyFont="1" applyFill="1" applyBorder="1" applyAlignment="1">
      <alignment horizontal="center" vertical="center" wrapText="1" shrinkToFit="1"/>
    </xf>
    <xf numFmtId="0" fontId="10" fillId="86" borderId="54" xfId="0" applyFont="1" applyFill="1" applyBorder="1" applyAlignment="1">
      <alignment horizontal="center" vertical="center" wrapText="1" shrinkToFit="1"/>
    </xf>
    <xf numFmtId="0" fontId="18" fillId="86" borderId="92" xfId="0" applyFont="1" applyFill="1" applyBorder="1" applyAlignment="1">
      <alignment horizontal="center" vertical="center" wrapText="1"/>
    </xf>
    <xf numFmtId="0" fontId="18" fillId="86" borderId="41" xfId="0" applyFont="1" applyFill="1" applyBorder="1" applyAlignment="1">
      <alignment horizontal="center" vertical="center"/>
    </xf>
    <xf numFmtId="0" fontId="18" fillId="86" borderId="51" xfId="0" applyFont="1" applyFill="1" applyBorder="1" applyAlignment="1">
      <alignment horizontal="center" vertical="center"/>
    </xf>
    <xf numFmtId="0" fontId="18" fillId="86" borderId="10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86" borderId="15" xfId="0" applyFont="1" applyFill="1" applyBorder="1" applyAlignment="1">
      <alignment horizontal="center" vertical="center"/>
    </xf>
    <xf numFmtId="0" fontId="10" fillId="86" borderId="17" xfId="0" applyFont="1" applyFill="1" applyBorder="1" applyAlignment="1">
      <alignment horizontal="center" vertical="center"/>
    </xf>
    <xf numFmtId="0" fontId="10" fillId="86" borderId="57" xfId="0" applyFont="1" applyFill="1" applyBorder="1" applyAlignment="1">
      <alignment horizontal="center" vertical="center"/>
    </xf>
    <xf numFmtId="0" fontId="112" fillId="86" borderId="42" xfId="0" applyFont="1" applyFill="1" applyBorder="1" applyAlignment="1">
      <alignment horizontal="center" vertical="top"/>
    </xf>
    <xf numFmtId="0" fontId="112" fillId="86" borderId="54" xfId="0" applyFont="1" applyFill="1" applyBorder="1" applyAlignment="1">
      <alignment horizontal="center" vertical="top"/>
    </xf>
    <xf numFmtId="0" fontId="5" fillId="86" borderId="55" xfId="0" applyFont="1" applyFill="1" applyBorder="1" applyAlignment="1">
      <alignment horizontal="center" wrapText="1"/>
    </xf>
    <xf numFmtId="0" fontId="11" fillId="86" borderId="36" xfId="0" applyFont="1" applyFill="1" applyBorder="1" applyAlignment="1">
      <alignment horizontal="center" wrapText="1"/>
    </xf>
    <xf numFmtId="0" fontId="66" fillId="86" borderId="16" xfId="0" applyFont="1" applyFill="1" applyBorder="1" applyAlignment="1">
      <alignment horizontal="center" vertical="center"/>
    </xf>
    <xf numFmtId="0" fontId="66" fillId="86" borderId="38" xfId="0" applyFont="1" applyFill="1" applyBorder="1" applyAlignment="1">
      <alignment horizontal="center" vertical="center"/>
    </xf>
    <xf numFmtId="0" fontId="66" fillId="86" borderId="64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0" fillId="86" borderId="42" xfId="0" applyFont="1" applyFill="1" applyBorder="1" applyAlignment="1">
      <alignment horizontal="center"/>
    </xf>
    <xf numFmtId="0" fontId="100" fillId="86" borderId="54" xfId="0" applyFont="1" applyFill="1" applyBorder="1" applyAlignment="1">
      <alignment horizontal="center"/>
    </xf>
    <xf numFmtId="49" fontId="5" fillId="86" borderId="55" xfId="0" applyNumberFormat="1" applyFont="1" applyFill="1" applyBorder="1" applyAlignment="1">
      <alignment horizontal="center"/>
    </xf>
    <xf numFmtId="49" fontId="5" fillId="86" borderId="36" xfId="0" applyNumberFormat="1" applyFont="1" applyFill="1" applyBorder="1" applyAlignment="1">
      <alignment horizontal="center"/>
    </xf>
    <xf numFmtId="0" fontId="132" fillId="86" borderId="33" xfId="0" applyFont="1" applyFill="1" applyBorder="1" applyAlignment="1">
      <alignment horizontal="center" vertical="center" textRotation="90"/>
    </xf>
    <xf numFmtId="0" fontId="132" fillId="86" borderId="40" xfId="0" applyFont="1" applyFill="1" applyBorder="1" applyAlignment="1">
      <alignment horizontal="center" vertical="center" textRotation="90"/>
    </xf>
    <xf numFmtId="0" fontId="9" fillId="86" borderId="52" xfId="0" applyFont="1" applyFill="1" applyBorder="1" applyAlignment="1">
      <alignment horizontal="center" vertical="center"/>
    </xf>
    <xf numFmtId="0" fontId="5" fillId="86" borderId="56" xfId="0" applyFont="1" applyFill="1" applyBorder="1" applyAlignment="1">
      <alignment horizontal="center"/>
    </xf>
    <xf numFmtId="0" fontId="5" fillId="86" borderId="58" xfId="0" applyFont="1" applyFill="1" applyBorder="1" applyAlignment="1">
      <alignment horizontal="center"/>
    </xf>
    <xf numFmtId="0" fontId="100" fillId="86" borderId="62" xfId="0" applyFont="1" applyFill="1" applyBorder="1" applyAlignment="1">
      <alignment horizontal="center" vertical="top"/>
    </xf>
    <xf numFmtId="0" fontId="100" fillId="86" borderId="39" xfId="0" applyFont="1" applyFill="1" applyBorder="1" applyAlignment="1">
      <alignment horizontal="center" vertical="top"/>
    </xf>
    <xf numFmtId="0" fontId="100" fillId="86" borderId="94" xfId="0" applyFont="1" applyFill="1" applyBorder="1" applyAlignment="1">
      <alignment horizontal="center" vertical="top"/>
    </xf>
    <xf numFmtId="0" fontId="121" fillId="71" borderId="19" xfId="0" applyFont="1" applyFill="1" applyBorder="1" applyAlignment="1">
      <alignment horizontal="center" vertical="center"/>
    </xf>
    <xf numFmtId="0" fontId="121" fillId="71" borderId="17" xfId="0" applyFont="1" applyFill="1" applyBorder="1" applyAlignment="1">
      <alignment horizontal="center" vertical="center"/>
    </xf>
    <xf numFmtId="0" fontId="18" fillId="86" borderId="18" xfId="0" applyFont="1" applyFill="1" applyBorder="1" applyAlignment="1">
      <alignment horizontal="center" vertical="center"/>
    </xf>
    <xf numFmtId="0" fontId="18" fillId="86" borderId="20" xfId="0" applyFont="1" applyFill="1" applyBorder="1" applyAlignment="1">
      <alignment horizontal="center" vertical="center"/>
    </xf>
    <xf numFmtId="0" fontId="18" fillId="86" borderId="23" xfId="0" applyFont="1" applyFill="1" applyBorder="1" applyAlignment="1">
      <alignment horizontal="center" vertical="center"/>
    </xf>
    <xf numFmtId="0" fontId="18" fillId="86" borderId="25" xfId="0" applyFont="1" applyFill="1" applyBorder="1" applyAlignment="1">
      <alignment horizontal="center" vertical="center"/>
    </xf>
    <xf numFmtId="0" fontId="98" fillId="84" borderId="10" xfId="0" applyFont="1" applyFill="1" applyBorder="1" applyAlignment="1">
      <alignment horizontal="center"/>
    </xf>
    <xf numFmtId="0" fontId="18" fillId="85" borderId="53" xfId="0" applyFont="1" applyFill="1" applyBorder="1" applyAlignment="1">
      <alignment horizontal="center" vertical="center"/>
    </xf>
    <xf numFmtId="0" fontId="18" fillId="85" borderId="15" xfId="0" applyFont="1" applyFill="1" applyBorder="1" applyAlignment="1">
      <alignment horizontal="center" vertical="center"/>
    </xf>
    <xf numFmtId="0" fontId="18" fillId="85" borderId="22" xfId="0" applyFont="1" applyFill="1" applyBorder="1" applyAlignment="1">
      <alignment horizontal="center" vertical="center"/>
    </xf>
    <xf numFmtId="0" fontId="18" fillId="85" borderId="23" xfId="0" applyFont="1" applyFill="1" applyBorder="1" applyAlignment="1">
      <alignment horizontal="center" vertical="center"/>
    </xf>
    <xf numFmtId="0" fontId="18" fillId="85" borderId="24" xfId="0" applyFont="1" applyFill="1" applyBorder="1" applyAlignment="1">
      <alignment horizontal="center" vertical="center"/>
    </xf>
    <xf numFmtId="0" fontId="18" fillId="85" borderId="25" xfId="0" applyFont="1" applyFill="1" applyBorder="1" applyAlignment="1">
      <alignment horizontal="center" vertical="center"/>
    </xf>
    <xf numFmtId="0" fontId="102" fillId="83" borderId="55" xfId="0" applyFont="1" applyFill="1" applyBorder="1" applyAlignment="1">
      <alignment horizontal="center" vertical="center" wrapText="1"/>
    </xf>
    <xf numFmtId="0" fontId="102" fillId="83" borderId="15" xfId="0" applyFont="1" applyFill="1" applyBorder="1" applyAlignment="1">
      <alignment horizontal="center" vertical="center" wrapText="1"/>
    </xf>
    <xf numFmtId="0" fontId="102" fillId="83" borderId="89" xfId="0" applyFont="1" applyFill="1" applyBorder="1" applyAlignment="1">
      <alignment horizontal="center" vertical="center" wrapText="1"/>
    </xf>
    <xf numFmtId="0" fontId="102" fillId="83" borderId="62" xfId="0" applyFont="1" applyFill="1" applyBorder="1" applyAlignment="1">
      <alignment horizontal="center" vertical="center" wrapText="1"/>
    </xf>
    <xf numFmtId="0" fontId="102" fillId="83" borderId="0" xfId="0" applyFont="1" applyFill="1" applyAlignment="1">
      <alignment horizontal="center" vertical="center" wrapText="1"/>
    </xf>
    <xf numFmtId="0" fontId="102" fillId="83" borderId="22" xfId="0" applyFont="1" applyFill="1" applyBorder="1" applyAlignment="1">
      <alignment horizontal="center" vertical="center" wrapText="1"/>
    </xf>
    <xf numFmtId="0" fontId="102" fillId="83" borderId="42" xfId="0" applyFont="1" applyFill="1" applyBorder="1" applyAlignment="1">
      <alignment horizontal="center" vertical="center" wrapText="1"/>
    </xf>
    <xf numFmtId="0" fontId="102" fillId="83" borderId="17" xfId="0" applyFont="1" applyFill="1" applyBorder="1" applyAlignment="1">
      <alignment horizontal="center" vertical="center" wrapText="1"/>
    </xf>
    <xf numFmtId="0" fontId="102" fillId="83" borderId="91" xfId="0" applyFont="1" applyFill="1" applyBorder="1" applyAlignment="1">
      <alignment horizontal="center" vertical="center" wrapText="1"/>
    </xf>
    <xf numFmtId="0" fontId="18" fillId="86" borderId="51" xfId="0" applyFont="1" applyFill="1" applyBorder="1" applyAlignment="1">
      <alignment horizontal="center" vertical="center" wrapText="1"/>
    </xf>
    <xf numFmtId="0" fontId="0" fillId="86" borderId="10" xfId="0" applyFill="1" applyBorder="1" applyAlignment="1">
      <alignment horizontal="center" vertical="center"/>
    </xf>
    <xf numFmtId="0" fontId="0" fillId="86" borderId="51" xfId="0" applyFill="1" applyBorder="1" applyAlignment="1">
      <alignment horizontal="center" vertical="center"/>
    </xf>
    <xf numFmtId="0" fontId="5" fillId="86" borderId="59" xfId="0" applyFont="1" applyFill="1" applyBorder="1" applyAlignment="1">
      <alignment horizontal="center" vertical="center" wrapText="1"/>
    </xf>
    <xf numFmtId="0" fontId="6" fillId="86" borderId="36" xfId="0" applyFont="1" applyFill="1" applyBorder="1" applyAlignment="1">
      <alignment horizontal="center" vertical="center" wrapText="1"/>
    </xf>
    <xf numFmtId="0" fontId="6" fillId="86" borderId="61" xfId="0" applyFont="1" applyFill="1" applyBorder="1" applyAlignment="1">
      <alignment horizontal="center" vertical="center" wrapText="1"/>
    </xf>
    <xf numFmtId="0" fontId="6" fillId="86" borderId="39" xfId="0" applyFont="1" applyFill="1" applyBorder="1" applyAlignment="1">
      <alignment horizontal="center" vertical="center" wrapText="1"/>
    </xf>
    <xf numFmtId="0" fontId="8" fillId="86" borderId="10" xfId="0" applyFont="1" applyFill="1" applyBorder="1" applyAlignment="1">
      <alignment horizontal="center" vertical="center" wrapText="1"/>
    </xf>
    <xf numFmtId="0" fontId="8" fillId="86" borderId="10" xfId="0" applyFont="1" applyFill="1" applyBorder="1" applyAlignment="1">
      <alignment horizontal="center" vertical="center"/>
    </xf>
    <xf numFmtId="0" fontId="8" fillId="86" borderId="52" xfId="0" applyFont="1" applyFill="1" applyBorder="1" applyAlignment="1">
      <alignment horizontal="center" vertical="center"/>
    </xf>
    <xf numFmtId="0" fontId="8" fillId="86" borderId="80" xfId="0" applyFont="1" applyFill="1" applyBorder="1" applyAlignment="1">
      <alignment horizontal="center" vertical="center"/>
    </xf>
    <xf numFmtId="0" fontId="18" fillId="86" borderId="55" xfId="0" applyFont="1" applyFill="1" applyBorder="1" applyAlignment="1">
      <alignment horizontal="center" vertical="center" wrapText="1"/>
    </xf>
    <xf numFmtId="0" fontId="18" fillId="86" borderId="15" xfId="0" applyFont="1" applyFill="1" applyBorder="1" applyAlignment="1">
      <alignment horizontal="center" vertical="center" wrapText="1"/>
    </xf>
    <xf numFmtId="0" fontId="18" fillId="86" borderId="36" xfId="0" applyFont="1" applyFill="1" applyBorder="1" applyAlignment="1">
      <alignment horizontal="center" vertical="center" wrapText="1"/>
    </xf>
    <xf numFmtId="0" fontId="18" fillId="86" borderId="56" xfId="0" applyFont="1" applyFill="1" applyBorder="1" applyAlignment="1">
      <alignment horizontal="center" vertical="center" wrapText="1"/>
    </xf>
    <xf numFmtId="0" fontId="18" fillId="86" borderId="57" xfId="0" applyFont="1" applyFill="1" applyBorder="1" applyAlignment="1">
      <alignment horizontal="center" vertical="center" wrapText="1"/>
    </xf>
    <xf numFmtId="0" fontId="18" fillId="86" borderId="58" xfId="0" applyFont="1" applyFill="1" applyBorder="1" applyAlignment="1">
      <alignment horizontal="center" vertical="center" wrapText="1"/>
    </xf>
    <xf numFmtId="0" fontId="122" fillId="72" borderId="93" xfId="0" applyFont="1" applyFill="1" applyBorder="1" applyAlignment="1">
      <alignment horizontal="center" vertical="center" shrinkToFit="1"/>
    </xf>
    <xf numFmtId="0" fontId="122" fillId="72" borderId="37" xfId="0" applyFont="1" applyFill="1" applyBorder="1" applyAlignment="1">
      <alignment horizontal="center" vertical="center" shrinkToFit="1"/>
    </xf>
    <xf numFmtId="0" fontId="120" fillId="0" borderId="16" xfId="0" applyFont="1" applyBorder="1" applyAlignment="1">
      <alignment horizontal="center"/>
    </xf>
    <xf numFmtId="0" fontId="120" fillId="0" borderId="38" xfId="0" applyFont="1" applyBorder="1" applyAlignment="1">
      <alignment horizontal="center"/>
    </xf>
    <xf numFmtId="0" fontId="98" fillId="72" borderId="55" xfId="0" applyFont="1" applyFill="1" applyBorder="1" applyAlignment="1">
      <alignment horizontal="center" vertical="center" wrapText="1"/>
    </xf>
    <xf numFmtId="0" fontId="98" fillId="72" borderId="15" xfId="0" applyFont="1" applyFill="1" applyBorder="1" applyAlignment="1">
      <alignment horizontal="center" vertical="center" wrapText="1"/>
    </xf>
    <xf numFmtId="0" fontId="98" fillId="72" borderId="36" xfId="0" applyFont="1" applyFill="1" applyBorder="1" applyAlignment="1">
      <alignment horizontal="center" vertical="center" wrapText="1"/>
    </xf>
    <xf numFmtId="0" fontId="98" fillId="72" borderId="62" xfId="0" applyFont="1" applyFill="1" applyBorder="1" applyAlignment="1">
      <alignment horizontal="center" vertical="center" wrapText="1"/>
    </xf>
    <xf numFmtId="0" fontId="98" fillId="72" borderId="0" xfId="0" applyFont="1" applyFill="1" applyAlignment="1">
      <alignment horizontal="center" vertical="center" wrapText="1"/>
    </xf>
    <xf numFmtId="0" fontId="98" fillId="72" borderId="39" xfId="0" applyFont="1" applyFill="1" applyBorder="1" applyAlignment="1">
      <alignment horizontal="center" vertical="center" wrapText="1"/>
    </xf>
    <xf numFmtId="0" fontId="98" fillId="72" borderId="42" xfId="0" applyFont="1" applyFill="1" applyBorder="1" applyAlignment="1">
      <alignment horizontal="center" vertical="center" wrapText="1"/>
    </xf>
    <xf numFmtId="0" fontId="98" fillId="72" borderId="17" xfId="0" applyFont="1" applyFill="1" applyBorder="1" applyAlignment="1">
      <alignment horizontal="center" vertical="center" wrapText="1"/>
    </xf>
    <xf numFmtId="0" fontId="98" fillId="72" borderId="54" xfId="0" applyFont="1" applyFill="1" applyBorder="1" applyAlignment="1">
      <alignment horizontal="center" vertical="center" wrapText="1"/>
    </xf>
    <xf numFmtId="0" fontId="0" fillId="71" borderId="55" xfId="0" applyFill="1" applyBorder="1" applyAlignment="1">
      <alignment horizontal="center"/>
    </xf>
    <xf numFmtId="0" fontId="0" fillId="71" borderId="15" xfId="0" applyFill="1" applyBorder="1" applyAlignment="1">
      <alignment horizontal="center"/>
    </xf>
    <xf numFmtId="0" fontId="0" fillId="71" borderId="36" xfId="0" applyFill="1" applyBorder="1" applyAlignment="1">
      <alignment horizontal="center"/>
    </xf>
    <xf numFmtId="0" fontId="0" fillId="71" borderId="62" xfId="0" applyFill="1" applyBorder="1" applyAlignment="1">
      <alignment horizontal="center"/>
    </xf>
    <xf numFmtId="0" fontId="0" fillId="71" borderId="0" xfId="0" applyFill="1" applyAlignment="1">
      <alignment horizontal="center"/>
    </xf>
    <xf numFmtId="0" fontId="0" fillId="71" borderId="39" xfId="0" applyFill="1" applyBorder="1" applyAlignment="1">
      <alignment horizontal="center"/>
    </xf>
    <xf numFmtId="0" fontId="0" fillId="71" borderId="42" xfId="0" applyFill="1" applyBorder="1" applyAlignment="1">
      <alignment horizontal="center"/>
    </xf>
    <xf numFmtId="0" fontId="0" fillId="71" borderId="17" xfId="0" applyFill="1" applyBorder="1" applyAlignment="1">
      <alignment horizontal="center"/>
    </xf>
    <xf numFmtId="0" fontId="0" fillId="71" borderId="54" xfId="0" applyFill="1" applyBorder="1" applyAlignment="1">
      <alignment horizontal="center"/>
    </xf>
    <xf numFmtId="0" fontId="10" fillId="86" borderId="89" xfId="0" applyFont="1" applyFill="1" applyBorder="1" applyAlignment="1">
      <alignment horizontal="center" vertical="center"/>
    </xf>
    <xf numFmtId="0" fontId="138" fillId="87" borderId="0" xfId="0" applyFont="1" applyFill="1" applyAlignment="1">
      <alignment horizontal="center" wrapText="1"/>
    </xf>
    <xf numFmtId="0" fontId="100" fillId="101" borderId="12" xfId="0" applyFont="1" applyFill="1" applyBorder="1" applyAlignment="1">
      <alignment horizontal="center" vertical="center" wrapText="1"/>
    </xf>
    <xf numFmtId="0" fontId="100" fillId="93" borderId="12" xfId="0" applyFont="1" applyFill="1" applyBorder="1" applyAlignment="1">
      <alignment horizontal="center" vertical="center"/>
    </xf>
    <xf numFmtId="0" fontId="100" fillId="0" borderId="14" xfId="0" applyFont="1" applyBorder="1" applyAlignment="1">
      <alignment horizontal="center" vertical="center" wrapText="1"/>
    </xf>
  </cellXfs>
  <cellStyles count="151">
    <cellStyle name="20% - Accent1 2" xfId="1"/>
    <cellStyle name="20% - Accent1 2 2" xfId="2"/>
    <cellStyle name="20% - Accent1 3" xfId="3"/>
    <cellStyle name="20% - Accent2 2" xfId="4"/>
    <cellStyle name="20% - Accent2 2 2" xfId="5"/>
    <cellStyle name="20% - Accent2 3" xfId="6"/>
    <cellStyle name="20% - Accent3 2" xfId="7"/>
    <cellStyle name="20% - Accent3 2 2" xfId="8"/>
    <cellStyle name="20% - Accent3 3" xfId="9"/>
    <cellStyle name="20% - Accent4 2" xfId="10"/>
    <cellStyle name="20% - Accent4 2 2" xfId="11"/>
    <cellStyle name="20% - Accent4 3" xfId="12"/>
    <cellStyle name="20% - Accent5 2" xfId="13"/>
    <cellStyle name="20% - Accent5 2 2" xfId="14"/>
    <cellStyle name="20% - Accent5 3" xfId="15"/>
    <cellStyle name="20% - Accent6 2" xfId="16"/>
    <cellStyle name="20% - Accent6 2 2" xfId="17"/>
    <cellStyle name="20% - Accent6 3" xfId="18"/>
    <cellStyle name="40% - Accent1 2" xfId="19"/>
    <cellStyle name="40% - Accent1 2 2" xfId="20"/>
    <cellStyle name="40% - Accent1 3" xfId="21"/>
    <cellStyle name="40% - Accent2 2" xfId="22"/>
    <cellStyle name="40% - Accent2 2 2" xfId="23"/>
    <cellStyle name="40% - Accent2 3" xfId="24"/>
    <cellStyle name="40% - Accent3 2" xfId="25"/>
    <cellStyle name="40% - Accent3 2 2" xfId="26"/>
    <cellStyle name="40% - Accent3 3" xfId="27"/>
    <cellStyle name="40% - Accent4 2" xfId="28"/>
    <cellStyle name="40% - Accent4 2 2" xfId="29"/>
    <cellStyle name="40% - Accent4 3" xfId="30"/>
    <cellStyle name="40% - Accent5 2" xfId="31"/>
    <cellStyle name="40% - Accent5 2 2" xfId="32"/>
    <cellStyle name="40% - Accent5 3" xfId="33"/>
    <cellStyle name="40% - Accent6 2" xfId="34"/>
    <cellStyle name="40% - Accent6 2 2" xfId="35"/>
    <cellStyle name="40% - Accent6 3" xfId="36"/>
    <cellStyle name="60% - Accent1 2" xfId="37"/>
    <cellStyle name="60% - Accent1 2 2" xfId="38"/>
    <cellStyle name="60% - Accent1 3" xfId="39"/>
    <cellStyle name="60% - Accent2 2" xfId="40"/>
    <cellStyle name="60% - Accent2 2 2" xfId="41"/>
    <cellStyle name="60% - Accent2 3" xfId="42"/>
    <cellStyle name="60% - Accent3 2" xfId="43"/>
    <cellStyle name="60% - Accent3 2 2" xfId="44"/>
    <cellStyle name="60% - Accent3 3" xfId="45"/>
    <cellStyle name="60% - Accent4 2" xfId="46"/>
    <cellStyle name="60% - Accent4 2 2" xfId="47"/>
    <cellStyle name="60% - Accent4 3" xfId="48"/>
    <cellStyle name="60% - Accent5 2" xfId="49"/>
    <cellStyle name="60% - Accent5 2 2" xfId="50"/>
    <cellStyle name="60% - Accent5 3" xfId="51"/>
    <cellStyle name="60% - Accent6 2" xfId="52"/>
    <cellStyle name="60% - Accent6 2 2" xfId="53"/>
    <cellStyle name="60% - Accent6 3" xfId="54"/>
    <cellStyle name="Accent1 2" xfId="55"/>
    <cellStyle name="Accent1 2 2" xfId="56"/>
    <cellStyle name="Accent1 3" xfId="57"/>
    <cellStyle name="Accent2 2" xfId="58"/>
    <cellStyle name="Accent2 2 2" xfId="59"/>
    <cellStyle name="Accent2 3" xfId="60"/>
    <cellStyle name="Accent3 2" xfId="61"/>
    <cellStyle name="Accent3 2 2" xfId="62"/>
    <cellStyle name="Accent3 3" xfId="63"/>
    <cellStyle name="Accent4 2" xfId="64"/>
    <cellStyle name="Accent4 2 2" xfId="65"/>
    <cellStyle name="Accent4 3" xfId="66"/>
    <cellStyle name="Accent5 2" xfId="67"/>
    <cellStyle name="Accent5 2 2" xfId="68"/>
    <cellStyle name="Accent5 3" xfId="69"/>
    <cellStyle name="Accent6 2" xfId="70"/>
    <cellStyle name="Accent6 2 2" xfId="71"/>
    <cellStyle name="Accent6 3" xfId="72"/>
    <cellStyle name="Bad 2" xfId="73"/>
    <cellStyle name="Bad 2 2" xfId="74"/>
    <cellStyle name="Bad 3" xfId="75"/>
    <cellStyle name="Calculation 2" xfId="76"/>
    <cellStyle name="Calculation 2 2" xfId="77"/>
    <cellStyle name="Calculation 3" xfId="78"/>
    <cellStyle name="CExplanatory Text" xfId="79"/>
    <cellStyle name="Check Cell 2" xfId="80"/>
    <cellStyle name="Check Cell 2 2" xfId="81"/>
    <cellStyle name="Check Cell 3" xfId="82"/>
    <cellStyle name="Explanatory Text 2" xfId="83"/>
    <cellStyle name="Explanatory Text 2 2" xfId="84"/>
    <cellStyle name="Good 2" xfId="85"/>
    <cellStyle name="Good 2 2" xfId="86"/>
    <cellStyle name="Good 3" xfId="87"/>
    <cellStyle name="Heading 1 2" xfId="88"/>
    <cellStyle name="Heading 1 2 2" xfId="89"/>
    <cellStyle name="Heading 1 3" xfId="90"/>
    <cellStyle name="Heading 2 2" xfId="91"/>
    <cellStyle name="Heading 2 2 2" xfId="92"/>
    <cellStyle name="Heading 2 3" xfId="93"/>
    <cellStyle name="Heading 3 2" xfId="94"/>
    <cellStyle name="Heading 3 2 2" xfId="95"/>
    <cellStyle name="Heading 3 3" xfId="96"/>
    <cellStyle name="Heading 4 2" xfId="97"/>
    <cellStyle name="Heading 4 2 2" xfId="98"/>
    <cellStyle name="Heading 4 3" xfId="99"/>
    <cellStyle name="Input 2" xfId="100"/>
    <cellStyle name="Input 2 2" xfId="101"/>
    <cellStyle name="Input 3" xfId="102"/>
    <cellStyle name="Linked Cell 2" xfId="103"/>
    <cellStyle name="Linked Cell 2 2" xfId="104"/>
    <cellStyle name="Linked Cell 3" xfId="105"/>
    <cellStyle name="Neutral 2" xfId="106"/>
    <cellStyle name="Neutral 2 2" xfId="107"/>
    <cellStyle name="Neutral 3" xfId="108"/>
    <cellStyle name="Normal" xfId="0" builtinId="0"/>
    <cellStyle name="Normal 10" xfId="109"/>
    <cellStyle name="Normal 11" xfId="110"/>
    <cellStyle name="Normal 11 2" xfId="111"/>
    <cellStyle name="Normal 11 3" xfId="143"/>
    <cellStyle name="Normal 11 3 2" xfId="148"/>
    <cellStyle name="Normal 11 4" xfId="144"/>
    <cellStyle name="Normal 11 4 2" xfId="149"/>
    <cellStyle name="Normal 11 5" xfId="145"/>
    <cellStyle name="Normal 11 5 2" xfId="150"/>
    <cellStyle name="Normal 11 6" xfId="147"/>
    <cellStyle name="Normal 12" xfId="112"/>
    <cellStyle name="Normal 13" xfId="146"/>
    <cellStyle name="Normal 2" xfId="113"/>
    <cellStyle name="Normal 2 2" xfId="114"/>
    <cellStyle name="Normal 2 2 2" xfId="115"/>
    <cellStyle name="Normal 2 2_02-TKB- T1-27-08-2018" xfId="116"/>
    <cellStyle name="Normal 3" xfId="117"/>
    <cellStyle name="Normal 4" xfId="118"/>
    <cellStyle name="Normal 4 2" xfId="119"/>
    <cellStyle name="Normal 4_02-TKB- T1-27-08-2018" xfId="120"/>
    <cellStyle name="Normal 5" xfId="121"/>
    <cellStyle name="Normal 6" xfId="122"/>
    <cellStyle name="Normal 7" xfId="123"/>
    <cellStyle name="Normal 8" xfId="124"/>
    <cellStyle name="Normal 9" xfId="125"/>
    <cellStyle name="Note 2" xfId="126"/>
    <cellStyle name="Note 2 2" xfId="127"/>
    <cellStyle name="Note 2 2 2" xfId="128"/>
    <cellStyle name="Note 2 3" xfId="129"/>
    <cellStyle name="Note 3" xfId="130"/>
    <cellStyle name="Output 2" xfId="131"/>
    <cellStyle name="Output 2 2" xfId="132"/>
    <cellStyle name="Output 3" xfId="133"/>
    <cellStyle name="Title 2" xfId="134"/>
    <cellStyle name="Title 2 2" xfId="135"/>
    <cellStyle name="Title 3" xfId="136"/>
    <cellStyle name="Total 2" xfId="137"/>
    <cellStyle name="Total 2 2" xfId="138"/>
    <cellStyle name="Total 3" xfId="139"/>
    <cellStyle name="Warning Text 2" xfId="140"/>
    <cellStyle name="Warning Text 2 2" xfId="141"/>
    <cellStyle name="Warning Text 3" xfId="142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</dxfs>
  <tableStyles count="0" defaultTableStyle="TableStyleMedium2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447675</xdr:colOff>
      <xdr:row>51</xdr:row>
      <xdr:rowOff>123825</xdr:rowOff>
    </xdr:from>
    <xdr:to>
      <xdr:col>9</xdr:col>
      <xdr:colOff>38100</xdr:colOff>
      <xdr:row>53</xdr:row>
      <xdr:rowOff>38100</xdr:rowOff>
    </xdr:to>
    <xdr:sp macro="" textlink="">
      <xdr:nvSpPr>
        <xdr:cNvPr id="70762" name="Text Box 1">
          <a:extLst>
            <a:ext uri="{FF2B5EF4-FFF2-40B4-BE49-F238E27FC236}">
              <a16:creationId xmlns:a16="http://schemas.microsoft.com/office/drawing/2014/main" xmlns="" id="{00000000-0008-0000-0000-00006A140100}"/>
            </a:ext>
          </a:extLst>
        </xdr:cNvPr>
        <xdr:cNvSpPr txBox="1">
          <a:spLocks noChangeArrowheads="1"/>
        </xdr:cNvSpPr>
      </xdr:nvSpPr>
      <xdr:spPr bwMode="auto">
        <a:xfrm>
          <a:off x="2517775" y="8315325"/>
          <a:ext cx="730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133350</xdr:colOff>
      <xdr:row>1</xdr:row>
      <xdr:rowOff>0</xdr:rowOff>
    </xdr:from>
    <xdr:to>
      <xdr:col>7</xdr:col>
      <xdr:colOff>133350</xdr:colOff>
      <xdr:row>1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371475" y="371475"/>
          <a:ext cx="24098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190500</xdr:colOff>
      <xdr:row>1</xdr:row>
      <xdr:rowOff>0</xdr:rowOff>
    </xdr:from>
    <xdr:to>
      <xdr:col>14</xdr:col>
      <xdr:colOff>219075</xdr:colOff>
      <xdr:row>1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>
        <a:xfrm>
          <a:off x="4248150" y="371475"/>
          <a:ext cx="174307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447675</xdr:colOff>
      <xdr:row>34</xdr:row>
      <xdr:rowOff>0</xdr:rowOff>
    </xdr:from>
    <xdr:to>
      <xdr:col>5</xdr:col>
      <xdr:colOff>28575</xdr:colOff>
      <xdr:row>35</xdr:row>
      <xdr:rowOff>123825</xdr:rowOff>
    </xdr:to>
    <xdr:sp macro="" textlink="">
      <xdr:nvSpPr>
        <xdr:cNvPr id="71999" name="Text Box 1">
          <a:extLst>
            <a:ext uri="{FF2B5EF4-FFF2-40B4-BE49-F238E27FC236}">
              <a16:creationId xmlns:a16="http://schemas.microsoft.com/office/drawing/2014/main" xmlns="" id="{00000000-0008-0000-0100-00003F190100}"/>
            </a:ext>
          </a:extLst>
        </xdr:cNvPr>
        <xdr:cNvSpPr txBox="1">
          <a:spLocks noChangeArrowheads="1"/>
        </xdr:cNvSpPr>
      </xdr:nvSpPr>
      <xdr:spPr bwMode="auto">
        <a:xfrm>
          <a:off x="4505325" y="7686675"/>
          <a:ext cx="23812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27</xdr:row>
      <xdr:rowOff>0</xdr:rowOff>
    </xdr:from>
    <xdr:to>
      <xdr:col>8</xdr:col>
      <xdr:colOff>0</xdr:colOff>
      <xdr:row>28</xdr:row>
      <xdr:rowOff>114300</xdr:rowOff>
    </xdr:to>
    <xdr:sp macro="" textlink="">
      <xdr:nvSpPr>
        <xdr:cNvPr id="72000" name="Text Box 1">
          <a:extLst>
            <a:ext uri="{FF2B5EF4-FFF2-40B4-BE49-F238E27FC236}">
              <a16:creationId xmlns:a16="http://schemas.microsoft.com/office/drawing/2014/main" xmlns="" id="{00000000-0008-0000-0100-000040190100}"/>
            </a:ext>
          </a:extLst>
        </xdr:cNvPr>
        <xdr:cNvSpPr txBox="1">
          <a:spLocks noChangeArrowheads="1"/>
        </xdr:cNvSpPr>
      </xdr:nvSpPr>
      <xdr:spPr bwMode="auto">
        <a:xfrm>
          <a:off x="8696325" y="1733550"/>
          <a:ext cx="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539750</xdr:colOff>
      <xdr:row>1</xdr:row>
      <xdr:rowOff>12700</xdr:rowOff>
    </xdr:from>
    <xdr:to>
      <xdr:col>3</xdr:col>
      <xdr:colOff>63500</xdr:colOff>
      <xdr:row>1</xdr:row>
      <xdr:rowOff>12700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CxnSpPr/>
      </xdr:nvCxnSpPr>
      <xdr:spPr>
        <a:xfrm>
          <a:off x="1022350" y="438150"/>
          <a:ext cx="19494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273050</xdr:colOff>
      <xdr:row>1</xdr:row>
      <xdr:rowOff>19050</xdr:rowOff>
    </xdr:from>
    <xdr:to>
      <xdr:col>7</xdr:col>
      <xdr:colOff>1425575</xdr:colOff>
      <xdr:row>1</xdr:row>
      <xdr:rowOff>19050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CxnSpPr/>
      </xdr:nvCxnSpPr>
      <xdr:spPr>
        <a:xfrm>
          <a:off x="6102350" y="444500"/>
          <a:ext cx="19526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24847</xdr:colOff>
      <xdr:row>2</xdr:row>
      <xdr:rowOff>8282</xdr:rowOff>
    </xdr:from>
    <xdr:to>
      <xdr:col>16</xdr:col>
      <xdr:colOff>82826</xdr:colOff>
      <xdr:row>2</xdr:row>
      <xdr:rowOff>8282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CxnSpPr/>
      </xdr:nvCxnSpPr>
      <xdr:spPr>
        <a:xfrm>
          <a:off x="753717" y="372717"/>
          <a:ext cx="22860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38652</xdr:colOff>
      <xdr:row>1</xdr:row>
      <xdr:rowOff>187740</xdr:rowOff>
    </xdr:from>
    <xdr:to>
      <xdr:col>46</xdr:col>
      <xdr:colOff>5522</xdr:colOff>
      <xdr:row>2</xdr:row>
      <xdr:rowOff>5522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CxnSpPr/>
      </xdr:nvCxnSpPr>
      <xdr:spPr>
        <a:xfrm>
          <a:off x="6090478" y="347870"/>
          <a:ext cx="1623392" cy="110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223630</xdr:colOff>
      <xdr:row>1</xdr:row>
      <xdr:rowOff>49695</xdr:rowOff>
    </xdr:from>
    <xdr:to>
      <xdr:col>14</xdr:col>
      <xdr:colOff>173935</xdr:colOff>
      <xdr:row>1</xdr:row>
      <xdr:rowOff>49695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CxnSpPr/>
      </xdr:nvCxnSpPr>
      <xdr:spPr>
        <a:xfrm>
          <a:off x="223630" y="289891"/>
          <a:ext cx="1606827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139213</xdr:colOff>
      <xdr:row>23</xdr:row>
      <xdr:rowOff>139430</xdr:rowOff>
    </xdr:from>
    <xdr:ext cx="186810" cy="2534898"/>
    <xdr:sp macro="" textlink="">
      <xdr:nvSpPr>
        <xdr:cNvPr id="2" name="Freeform: Shape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/>
      </xdr:nvSpPr>
      <xdr:spPr>
        <a:xfrm>
          <a:off x="139213" y="4330430"/>
          <a:ext cx="186810" cy="2534898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lIns="0" rtlCol="0" anchor="t">
          <a:noAutofit/>
        </a:bodyPr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18 phòng học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twoCellAnchor>
    <xdr:from>
      <xdr:col>7</xdr:col>
      <xdr:colOff>297118</xdr:colOff>
      <xdr:row>18</xdr:row>
      <xdr:rowOff>29308</xdr:rowOff>
    </xdr:from>
    <xdr:to>
      <xdr:col>23</xdr:col>
      <xdr:colOff>27793</xdr:colOff>
      <xdr:row>19</xdr:row>
      <xdr:rowOff>14659</xdr:rowOff>
    </xdr:to>
    <xdr:sp macro="" textlink="">
      <xdr:nvSpPr>
        <xdr:cNvPr id="3" name="Freeform: Shape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SpPr/>
      </xdr:nvSpPr>
      <xdr:spPr>
        <a:xfrm rot="5400000">
          <a:off x="4961588" y="706165"/>
          <a:ext cx="168524" cy="5101310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 nhà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hành chính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6</xdr:col>
      <xdr:colOff>289791</xdr:colOff>
      <xdr:row>10</xdr:row>
      <xdr:rowOff>45430</xdr:rowOff>
    </xdr:from>
    <xdr:to>
      <xdr:col>23</xdr:col>
      <xdr:colOff>33604</xdr:colOff>
      <xdr:row>11</xdr:row>
      <xdr:rowOff>7578</xdr:rowOff>
    </xdr:to>
    <xdr:sp macro="" textlink="">
      <xdr:nvSpPr>
        <xdr:cNvPr id="4" name="Freeform: Shape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/>
      </xdr:nvSpPr>
      <xdr:spPr>
        <a:xfrm rot="5400000">
          <a:off x="4829556" y="-669681"/>
          <a:ext cx="145321" cy="5239005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lIns="9144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21 phòng học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19707</xdr:colOff>
      <xdr:row>24</xdr:row>
      <xdr:rowOff>53208</xdr:rowOff>
    </xdr:from>
    <xdr:to>
      <xdr:col>15</xdr:col>
      <xdr:colOff>322384</xdr:colOff>
      <xdr:row>25</xdr:row>
      <xdr:rowOff>171450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SpPr/>
      </xdr:nvSpPr>
      <xdr:spPr>
        <a:xfrm>
          <a:off x="4858407" y="4291833"/>
          <a:ext cx="302677" cy="299217"/>
        </a:xfrm>
        <a:prstGeom prst="ellipse">
          <a:avLst/>
        </a:pr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28</xdr:col>
      <xdr:colOff>322385</xdr:colOff>
      <xdr:row>18</xdr:row>
      <xdr:rowOff>0</xdr:rowOff>
    </xdr:from>
    <xdr:to>
      <xdr:col>29</xdr:col>
      <xdr:colOff>154875</xdr:colOff>
      <xdr:row>28</xdr:row>
      <xdr:rowOff>2954</xdr:rowOff>
    </xdr:to>
    <xdr:sp macro="" textlink="">
      <xdr:nvSpPr>
        <xdr:cNvPr id="6" name="Freeform: Shape 5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SpPr/>
      </xdr:nvSpPr>
      <xdr:spPr>
        <a:xfrm rot="10800000">
          <a:off x="9129347" y="3275135"/>
          <a:ext cx="169528" cy="183468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thí nghiệm thực hành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28</xdr:col>
      <xdr:colOff>324906</xdr:colOff>
      <xdr:row>28</xdr:row>
      <xdr:rowOff>177361</xdr:rowOff>
    </xdr:from>
    <xdr:to>
      <xdr:col>29</xdr:col>
      <xdr:colOff>162658</xdr:colOff>
      <xdr:row>37</xdr:row>
      <xdr:rowOff>177362</xdr:rowOff>
    </xdr:to>
    <xdr:sp macro="" textlink="">
      <xdr:nvSpPr>
        <xdr:cNvPr id="7" name="Freeform: Shape 6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SpPr/>
      </xdr:nvSpPr>
      <xdr:spPr>
        <a:xfrm rot="10800000">
          <a:off x="8897406" y="5269573"/>
          <a:ext cx="174790" cy="1648558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800" b="1" i="1">
              <a:latin typeface="Times New Roman" pitchFamily="18" charset="0"/>
              <a:cs typeface="Times New Roman" pitchFamily="18" charset="0"/>
            </a:rPr>
            <a:t>Dãy</a:t>
          </a:r>
          <a:r>
            <a:rPr lang="en-US" sz="800" b="1" i="1" baseline="0">
              <a:latin typeface="Times New Roman" pitchFamily="18" charset="0"/>
              <a:cs typeface="Times New Roman" pitchFamily="18" charset="0"/>
            </a:rPr>
            <a:t> nhà tổ chuyên môn</a:t>
          </a:r>
          <a:endParaRPr lang="en-US" sz="800" b="1" i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0</xdr:col>
      <xdr:colOff>300404</xdr:colOff>
      <xdr:row>1</xdr:row>
      <xdr:rowOff>44686</xdr:rowOff>
    </xdr:from>
    <xdr:to>
      <xdr:col>6</xdr:col>
      <xdr:colOff>19705</xdr:colOff>
      <xdr:row>2</xdr:row>
      <xdr:rowOff>14654</xdr:rowOff>
    </xdr:to>
    <xdr:sp macro="" textlink="">
      <xdr:nvSpPr>
        <xdr:cNvPr id="8" name="Freeform: Shape 7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SpPr/>
      </xdr:nvSpPr>
      <xdr:spPr>
        <a:xfrm rot="5400000">
          <a:off x="1079945" y="-471086"/>
          <a:ext cx="153141" cy="171222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25</xdr:col>
      <xdr:colOff>315056</xdr:colOff>
      <xdr:row>0</xdr:row>
      <xdr:rowOff>80597</xdr:rowOff>
    </xdr:from>
    <xdr:to>
      <xdr:col>32</xdr:col>
      <xdr:colOff>0</xdr:colOff>
      <xdr:row>1</xdr:row>
      <xdr:rowOff>14654</xdr:rowOff>
    </xdr:to>
    <xdr:sp macro="" textlink="">
      <xdr:nvSpPr>
        <xdr:cNvPr id="9" name="Freeform: Shape 8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SpPr/>
      </xdr:nvSpPr>
      <xdr:spPr>
        <a:xfrm rot="5400000">
          <a:off x="8993797" y="-802298"/>
          <a:ext cx="197826" cy="1963616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27</xdr:col>
      <xdr:colOff>319988</xdr:colOff>
      <xdr:row>10</xdr:row>
      <xdr:rowOff>151660</xdr:rowOff>
    </xdr:from>
    <xdr:to>
      <xdr:col>28</xdr:col>
      <xdr:colOff>80596</xdr:colOff>
      <xdr:row>14</xdr:row>
      <xdr:rowOff>20155</xdr:rowOff>
    </xdr:to>
    <xdr:sp macro="" textlink="">
      <xdr:nvSpPr>
        <xdr:cNvPr id="10" name="Freeform: Shape 9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SpPr/>
      </xdr:nvSpPr>
      <xdr:spPr>
        <a:xfrm rot="10800000">
          <a:off x="9031700" y="1902795"/>
          <a:ext cx="97646" cy="579206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25</xdr:col>
      <xdr:colOff>331479</xdr:colOff>
      <xdr:row>14</xdr:row>
      <xdr:rowOff>95255</xdr:rowOff>
    </xdr:from>
    <xdr:to>
      <xdr:col>28</xdr:col>
      <xdr:colOff>337038</xdr:colOff>
      <xdr:row>15</xdr:row>
      <xdr:rowOff>21984</xdr:rowOff>
    </xdr:to>
    <xdr:sp macro="" textlink="">
      <xdr:nvSpPr>
        <xdr:cNvPr id="11" name="Freeform: Shape 10"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SpPr/>
      </xdr:nvSpPr>
      <xdr:spPr>
        <a:xfrm rot="5400000">
          <a:off x="8822500" y="2103715"/>
          <a:ext cx="109902" cy="1016674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15</xdr:col>
      <xdr:colOff>104775</xdr:colOff>
      <xdr:row>24</xdr:row>
      <xdr:rowOff>133350</xdr:rowOff>
    </xdr:from>
    <xdr:to>
      <xdr:col>15</xdr:col>
      <xdr:colOff>257176</xdr:colOff>
      <xdr:row>25</xdr:row>
      <xdr:rowOff>85725</xdr:rowOff>
    </xdr:to>
    <xdr:sp macro="" textlink="">
      <xdr:nvSpPr>
        <xdr:cNvPr id="12" name="5-Point Star 11">
          <a:extLst>
            <a:ext uri="{FF2B5EF4-FFF2-40B4-BE49-F238E27FC236}">
              <a16:creationId xmlns:a16="http://schemas.microsoft.com/office/drawing/2014/main" xmlns="" id="{00000000-0008-0000-0500-00000C000000}"/>
            </a:ext>
          </a:extLst>
        </xdr:cNvPr>
        <xdr:cNvSpPr/>
      </xdr:nvSpPr>
      <xdr:spPr>
        <a:xfrm>
          <a:off x="4943475" y="4371975"/>
          <a:ext cx="152401" cy="133350"/>
        </a:xfrm>
        <a:prstGeom prst="star5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18</xdr:col>
      <xdr:colOff>294845</xdr:colOff>
      <xdr:row>38</xdr:row>
      <xdr:rowOff>114303</xdr:rowOff>
    </xdr:from>
    <xdr:to>
      <xdr:col>21</xdr:col>
      <xdr:colOff>21980</xdr:colOff>
      <xdr:row>39</xdr:row>
      <xdr:rowOff>19052</xdr:rowOff>
    </xdr:to>
    <xdr:sp macro="" textlink="">
      <xdr:nvSpPr>
        <xdr:cNvPr id="13" name="Freeform: Shape 12">
          <a:extLst>
            <a:ext uri="{FF2B5EF4-FFF2-40B4-BE49-F238E27FC236}">
              <a16:creationId xmlns:a16="http://schemas.microsoft.com/office/drawing/2014/main" xmlns="" id="{BA26C21E-0A43-003B-9A11-35316B76CBC2}"/>
            </a:ext>
          </a:extLst>
        </xdr:cNvPr>
        <xdr:cNvSpPr/>
      </xdr:nvSpPr>
      <xdr:spPr>
        <a:xfrm rot="5400000">
          <a:off x="6440150" y="6580098"/>
          <a:ext cx="114299" cy="727260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0</xdr:col>
      <xdr:colOff>302171</xdr:colOff>
      <xdr:row>17</xdr:row>
      <xdr:rowOff>95253</xdr:rowOff>
    </xdr:from>
    <xdr:to>
      <xdr:col>3</xdr:col>
      <xdr:colOff>732</xdr:colOff>
      <xdr:row>18</xdr:row>
      <xdr:rowOff>3813</xdr:rowOff>
    </xdr:to>
    <xdr:sp macro="" textlink="">
      <xdr:nvSpPr>
        <xdr:cNvPr id="14" name="Freeform: Shape 13">
          <a:extLst>
            <a:ext uri="{FF2B5EF4-FFF2-40B4-BE49-F238E27FC236}">
              <a16:creationId xmlns:a16="http://schemas.microsoft.com/office/drawing/2014/main" xmlns="" id="{DF4314F8-8AA5-B090-88A0-384AD040B4AA}"/>
            </a:ext>
          </a:extLst>
        </xdr:cNvPr>
        <xdr:cNvSpPr/>
      </xdr:nvSpPr>
      <xdr:spPr>
        <a:xfrm rot="5400000">
          <a:off x="582934" y="2805340"/>
          <a:ext cx="70485" cy="632011"/>
        </a:xfrm>
        <a:custGeom>
          <a:avLst/>
          <a:gdLst>
            <a:gd name="connsiteX0" fmla="*/ 137948 w 137948"/>
            <a:gd name="connsiteY0" fmla="*/ 0 h 2575034"/>
            <a:gd name="connsiteX1" fmla="*/ 0 w 137948"/>
            <a:gd name="connsiteY1" fmla="*/ 361293 h 2575034"/>
            <a:gd name="connsiteX2" fmla="*/ 6569 w 137948"/>
            <a:gd name="connsiteY2" fmla="*/ 2207172 h 2575034"/>
            <a:gd name="connsiteX3" fmla="*/ 124810 w 137948"/>
            <a:gd name="connsiteY3" fmla="*/ 2575034 h 257503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37948" h="2575034">
              <a:moveTo>
                <a:pt x="137948" y="0"/>
              </a:moveTo>
              <a:lnTo>
                <a:pt x="0" y="361293"/>
              </a:lnTo>
              <a:cubicBezTo>
                <a:pt x="2190" y="976586"/>
                <a:pt x="4379" y="1591879"/>
                <a:pt x="6569" y="2207172"/>
              </a:cubicBezTo>
              <a:lnTo>
                <a:pt x="124810" y="2575034"/>
              </a:lnTo>
            </a:path>
          </a:pathLst>
        </a:custGeom>
        <a:solidFill>
          <a:srgbClr val="FF00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indexed="43"/>
  </sheetPr>
  <dimension ref="A1:AA102"/>
  <sheetViews>
    <sheetView topLeftCell="A26" zoomScaleNormal="100" workbookViewId="0">
      <selection activeCell="A334" sqref="A334:N334"/>
    </sheetView>
  </sheetViews>
  <sheetFormatPr defaultColWidth="9" defaultRowHeight="12"/>
  <cols>
    <col min="1" max="1" width="3.125" style="34" bestFit="1" customWidth="1"/>
    <col min="2" max="2" width="3.5" style="34" bestFit="1" customWidth="1"/>
    <col min="3" max="3" width="17.75" style="9" bestFit="1" customWidth="1"/>
    <col min="4" max="4" width="2.875" style="34" bestFit="1" customWidth="1"/>
    <col min="5" max="5" width="2.5" style="34" bestFit="1" customWidth="1"/>
    <col min="6" max="7" width="2.5" style="34" customWidth="1"/>
    <col min="8" max="8" width="6.875" style="34" bestFit="1" customWidth="1"/>
    <col min="9" max="9" width="6.375" style="34" bestFit="1" customWidth="1"/>
    <col min="10" max="10" width="5.25" style="34" bestFit="1" customWidth="1"/>
    <col min="11" max="11" width="4.75" style="34" customWidth="1"/>
    <col min="12" max="12" width="4.875" style="34" customWidth="1"/>
    <col min="13" max="13" width="7.375" style="34" bestFit="1" customWidth="1"/>
    <col min="14" max="14" width="5.625" style="34" bestFit="1" customWidth="1"/>
    <col min="15" max="15" width="7.125" style="34" bestFit="1" customWidth="1"/>
    <col min="16" max="16" width="10.125" style="34" customWidth="1"/>
    <col min="17" max="16384" width="9" style="9"/>
  </cols>
  <sheetData>
    <row r="1" spans="1:16" ht="29.25" customHeight="1">
      <c r="A1" s="685" t="s">
        <v>346</v>
      </c>
      <c r="B1" s="686"/>
      <c r="C1" s="686"/>
      <c r="D1" s="686"/>
      <c r="E1" s="686"/>
      <c r="F1" s="686"/>
      <c r="G1" s="686"/>
      <c r="H1" s="686"/>
      <c r="I1" s="687" t="s">
        <v>343</v>
      </c>
      <c r="J1" s="688"/>
      <c r="K1" s="688"/>
      <c r="L1" s="688"/>
      <c r="M1" s="688"/>
      <c r="N1" s="688"/>
      <c r="O1" s="688"/>
      <c r="P1" s="688"/>
    </row>
    <row r="2" spans="1:16" ht="22.5" customHeight="1">
      <c r="A2" s="689" t="s">
        <v>344</v>
      </c>
      <c r="B2" s="689"/>
      <c r="C2" s="689"/>
      <c r="D2" s="689"/>
      <c r="E2" s="689"/>
      <c r="F2" s="689"/>
      <c r="G2" s="689"/>
      <c r="H2" s="689"/>
      <c r="I2" s="689"/>
      <c r="J2" s="689"/>
      <c r="K2" s="689"/>
      <c r="L2" s="689"/>
      <c r="M2" s="689"/>
      <c r="N2" s="689"/>
      <c r="O2" s="689"/>
      <c r="P2" s="689"/>
    </row>
    <row r="3" spans="1:16" s="11" customFormat="1" ht="10.5">
      <c r="A3" s="2" t="s">
        <v>2</v>
      </c>
      <c r="B3" s="2" t="s">
        <v>6</v>
      </c>
      <c r="C3" s="2" t="s">
        <v>7</v>
      </c>
      <c r="D3" s="2" t="s">
        <v>340</v>
      </c>
      <c r="E3" s="2" t="s">
        <v>8</v>
      </c>
      <c r="F3" s="2" t="s">
        <v>341</v>
      </c>
      <c r="G3" s="2" t="s">
        <v>342</v>
      </c>
      <c r="H3" s="2" t="s">
        <v>331</v>
      </c>
      <c r="I3" s="2" t="s">
        <v>9</v>
      </c>
      <c r="J3" s="2" t="s">
        <v>347</v>
      </c>
      <c r="K3" s="2" t="s">
        <v>324</v>
      </c>
      <c r="L3" s="2" t="s">
        <v>439</v>
      </c>
      <c r="M3" s="40" t="s">
        <v>440</v>
      </c>
      <c r="N3" s="2" t="s">
        <v>10</v>
      </c>
      <c r="O3" s="2" t="s">
        <v>11</v>
      </c>
      <c r="P3" s="2" t="s">
        <v>12</v>
      </c>
    </row>
    <row r="4" spans="1:16" ht="12.75">
      <c r="A4" s="12">
        <v>1</v>
      </c>
      <c r="B4" s="13" t="s">
        <v>13</v>
      </c>
      <c r="C4" s="14" t="s">
        <v>116</v>
      </c>
      <c r="D4" s="12"/>
      <c r="E4" s="12"/>
      <c r="F4" s="12"/>
      <c r="G4" s="12"/>
      <c r="H4" s="12" t="s">
        <v>332</v>
      </c>
      <c r="I4" s="12" t="s">
        <v>17</v>
      </c>
      <c r="J4" s="12"/>
      <c r="K4" s="208" t="s">
        <v>206</v>
      </c>
      <c r="L4" s="242" t="s">
        <v>217</v>
      </c>
      <c r="M4" s="117" t="s">
        <v>149</v>
      </c>
      <c r="N4" s="12">
        <f t="shared" ref="N4:N38" si="0">17-(IF(I4="HT",15,IF(I4="PHT",13,0))+IF(I4="GVTS",2,0))</f>
        <v>17</v>
      </c>
      <c r="O4" s="8">
        <f>(IF(I4="HT",15,IF(I4="BTĐ",11.9,IF(I4="PHT",13,IF(I4="PBTĐ",5.95,IF(I4="giáo vụ",4,IF(OR(I4="TTCM",I4="CTCĐ",I4="LĐ",P4="Con nhỏ"),3,IF(OR(I4="TKHĐ",I4="TTrND"),2,0))))))+(IF(OR(J4="CĐ",J4="TVTL"),1,IF(J4="PBM",2,0)))))</f>
        <v>0</v>
      </c>
      <c r="P4" s="12"/>
    </row>
    <row r="5" spans="1:16" ht="12.75">
      <c r="A5" s="12">
        <v>2</v>
      </c>
      <c r="B5" s="13" t="s">
        <v>46</v>
      </c>
      <c r="C5" s="14" t="s">
        <v>118</v>
      </c>
      <c r="D5" s="12"/>
      <c r="E5" s="12"/>
      <c r="F5" s="12"/>
      <c r="G5" s="12"/>
      <c r="H5" s="12" t="s">
        <v>332</v>
      </c>
      <c r="I5" s="12" t="s">
        <v>220</v>
      </c>
      <c r="J5" s="12"/>
      <c r="K5" s="208" t="s">
        <v>143</v>
      </c>
      <c r="L5" s="242" t="s">
        <v>202</v>
      </c>
      <c r="M5" s="117" t="s">
        <v>204</v>
      </c>
      <c r="N5" s="12">
        <f t="shared" si="0"/>
        <v>17</v>
      </c>
      <c r="O5" s="8">
        <f>(IF(I5="HT",15,IF(I5="BTĐ",11.9,IF(I5="PHT",13,IF(I5="PBTĐ",5.95,IF(I5="giáo vụ",4,IF(OR(I5="TTCM",I5="CTCĐ",I5="LĐ",P5="Con nhỏ"),3,IF(OR(I5="TKHĐ",I5="TTrND"),2,0))))))+(IF(OR(J5="CĐ",J5="TVTL"),1,IF(J5="PBM",2,0)))))</f>
        <v>3</v>
      </c>
      <c r="P5" s="12"/>
    </row>
    <row r="6" spans="1:16" ht="12.75">
      <c r="A6" s="12">
        <v>3</v>
      </c>
      <c r="B6" s="13" t="s">
        <v>47</v>
      </c>
      <c r="C6" s="14" t="s">
        <v>119</v>
      </c>
      <c r="D6" s="12" t="s">
        <v>309</v>
      </c>
      <c r="E6" s="12"/>
      <c r="F6" s="12"/>
      <c r="G6" s="12"/>
      <c r="H6" s="12" t="s">
        <v>332</v>
      </c>
      <c r="I6" s="12" t="s">
        <v>381</v>
      </c>
      <c r="J6" s="12"/>
      <c r="K6" s="208"/>
      <c r="L6" s="242"/>
      <c r="M6" s="117"/>
      <c r="N6" s="12">
        <f t="shared" si="0"/>
        <v>17</v>
      </c>
      <c r="O6" s="8">
        <f>(IF(I6="HT",15,IF(I6="BTĐ",11.9,IF(I6="PHT",13,IF(I6="PBTĐ",5.95,IF(I6="giáo vụ",4,IF(OR(I6="TTCM",I6="CTCĐ",I6="LĐ",P6="Con nhỏ"),3,IF(OR(I6="TKHĐ",I6="TTrND"),2,0))))))+(IF(OR(J6="CĐ",J6="TVTL"),1,IF(J6="PBM",2,0)))))</f>
        <v>4</v>
      </c>
      <c r="P6" s="12"/>
    </row>
    <row r="7" spans="1:16" ht="12.75">
      <c r="A7" s="12">
        <v>4</v>
      </c>
      <c r="B7" s="13" t="s">
        <v>48</v>
      </c>
      <c r="C7" s="14" t="s">
        <v>120</v>
      </c>
      <c r="D7" s="12" t="s">
        <v>309</v>
      </c>
      <c r="E7" s="12" t="s">
        <v>309</v>
      </c>
      <c r="F7" s="12" t="s">
        <v>309</v>
      </c>
      <c r="G7" s="12"/>
      <c r="H7" s="12" t="s">
        <v>332</v>
      </c>
      <c r="I7" s="12" t="s">
        <v>17</v>
      </c>
      <c r="J7" s="12"/>
      <c r="K7" s="208" t="s">
        <v>30</v>
      </c>
      <c r="L7" s="242" t="s">
        <v>21</v>
      </c>
      <c r="M7" s="117" t="s">
        <v>24</v>
      </c>
      <c r="N7" s="12">
        <f t="shared" si="0"/>
        <v>17</v>
      </c>
      <c r="O7" s="8">
        <f>(IF(I7="HT",15,IF(I7="BTĐ",11.9,IF(I7="PHT",13,IF(I7="PBTĐ",5.95,IF(I7="giáo vụ",4,IF(OR(I7="TTCM",I7="CTCĐ",I7="LĐ",P7="Con nhỏ"),3,IF(OR(I7="TKHĐ",I7="TTrND"),2,0))))))+(IF(OR(J7="CĐ",J7="TVTL"),1,IF(J7="PBM",2,0)))))</f>
        <v>0</v>
      </c>
      <c r="P7" s="12"/>
    </row>
    <row r="8" spans="1:16" ht="12.75">
      <c r="A8" s="12">
        <v>5</v>
      </c>
      <c r="B8" s="13" t="s">
        <v>49</v>
      </c>
      <c r="C8" s="14" t="s">
        <v>121</v>
      </c>
      <c r="D8" s="12"/>
      <c r="E8" s="12"/>
      <c r="F8" s="12"/>
      <c r="G8" s="12"/>
      <c r="H8" s="12" t="s">
        <v>332</v>
      </c>
      <c r="I8" s="12" t="s">
        <v>17</v>
      </c>
      <c r="J8" s="12"/>
      <c r="K8" s="208"/>
      <c r="L8" s="242" t="s">
        <v>204</v>
      </c>
      <c r="M8" s="117" t="s">
        <v>21</v>
      </c>
      <c r="N8" s="12">
        <f t="shared" si="0"/>
        <v>17</v>
      </c>
      <c r="O8" s="8">
        <f>(IF(I8="HT",15,IF(I8="BTĐ",11.9,IF(I8="PHT",13,IF(I8="PBTĐ",5.95,IF(I8="giáo vụ",4,IF(OR(I8="TTCM",I8="CTCĐ",I8="LĐ",P8="Con nhỏ"),3,IF(OR(I8="TKHĐ",I8="TTrND"),2,0))))))+(IF(OR(J8="CĐ",J8="TVTL"),1,IF(J8="PBM",2,0)))))</f>
        <v>0</v>
      </c>
      <c r="P8" s="12"/>
    </row>
    <row r="9" spans="1:16" ht="12.75">
      <c r="A9" s="12">
        <v>6</v>
      </c>
      <c r="B9" s="13" t="s">
        <v>50</v>
      </c>
      <c r="C9" s="14" t="s">
        <v>123</v>
      </c>
      <c r="D9" s="12"/>
      <c r="E9" s="12"/>
      <c r="F9" s="12"/>
      <c r="G9" s="12"/>
      <c r="H9" s="12" t="s">
        <v>332</v>
      </c>
      <c r="I9" s="12" t="s">
        <v>15</v>
      </c>
      <c r="J9" s="12"/>
      <c r="K9" s="208"/>
      <c r="L9" s="242"/>
      <c r="M9" s="117"/>
      <c r="N9" s="12">
        <f t="shared" si="0"/>
        <v>17</v>
      </c>
      <c r="O9" s="8">
        <v>5</v>
      </c>
      <c r="P9" s="12" t="s">
        <v>384</v>
      </c>
    </row>
    <row r="10" spans="1:16" ht="12.75">
      <c r="A10" s="12">
        <v>7</v>
      </c>
      <c r="B10" s="13" t="s">
        <v>51</v>
      </c>
      <c r="C10" s="14" t="s">
        <v>124</v>
      </c>
      <c r="D10" s="12"/>
      <c r="E10" s="12" t="s">
        <v>309</v>
      </c>
      <c r="F10" s="12" t="s">
        <v>309</v>
      </c>
      <c r="G10" s="12"/>
      <c r="H10" s="12" t="s">
        <v>332</v>
      </c>
      <c r="I10" s="12" t="s">
        <v>17</v>
      </c>
      <c r="J10" s="12"/>
      <c r="K10" s="208" t="s">
        <v>32</v>
      </c>
      <c r="L10" s="242" t="s">
        <v>18</v>
      </c>
      <c r="M10" s="117" t="s">
        <v>27</v>
      </c>
      <c r="N10" s="12">
        <f t="shared" si="0"/>
        <v>17</v>
      </c>
      <c r="O10" s="8">
        <f>(IF(I10="HT",15,IF(I10="BTĐ",11.9,IF(I10="PHT",13,IF(I10="PBTĐ",5.95,IF(I10="giáo vụ",4,IF(OR(I10="TTCM",I10="CTCĐ",I10="LĐ",P10="Con nhỏ"),3,IF(OR(I10="TKHĐ",I10="TTrND"),2,0))))))+(IF(OR(J10="CĐ",J10="TVTL"),1,IF(J10="PBM",2,0)))))</f>
        <v>0</v>
      </c>
      <c r="P10" s="12"/>
    </row>
    <row r="11" spans="1:16" ht="12.75">
      <c r="A11" s="12">
        <v>8</v>
      </c>
      <c r="B11" s="13" t="s">
        <v>52</v>
      </c>
      <c r="C11" s="14" t="s">
        <v>126</v>
      </c>
      <c r="D11" s="12"/>
      <c r="E11" s="12"/>
      <c r="F11" s="12" t="s">
        <v>309</v>
      </c>
      <c r="G11" s="12"/>
      <c r="H11" s="12" t="s">
        <v>332</v>
      </c>
      <c r="I11" s="12" t="s">
        <v>219</v>
      </c>
      <c r="J11" s="12"/>
      <c r="K11" s="208" t="s">
        <v>21</v>
      </c>
      <c r="L11" s="242" t="s">
        <v>24</v>
      </c>
      <c r="M11" s="117" t="s">
        <v>30</v>
      </c>
      <c r="N11" s="12">
        <f t="shared" si="0"/>
        <v>17</v>
      </c>
      <c r="O11" s="8">
        <v>1</v>
      </c>
      <c r="P11" s="12"/>
    </row>
    <row r="12" spans="1:16" ht="12.75">
      <c r="A12" s="12">
        <v>9</v>
      </c>
      <c r="B12" s="13" t="s">
        <v>53</v>
      </c>
      <c r="C12" s="14" t="s">
        <v>192</v>
      </c>
      <c r="D12" s="12" t="s">
        <v>309</v>
      </c>
      <c r="E12" s="12"/>
      <c r="F12" s="12"/>
      <c r="G12" s="12"/>
      <c r="H12" s="12" t="s">
        <v>332</v>
      </c>
      <c r="I12" s="12" t="s">
        <v>17</v>
      </c>
      <c r="J12" s="12"/>
      <c r="K12" s="208" t="s">
        <v>24</v>
      </c>
      <c r="L12" s="242" t="s">
        <v>199</v>
      </c>
      <c r="M12" s="117" t="s">
        <v>316</v>
      </c>
      <c r="N12" s="12">
        <f t="shared" si="0"/>
        <v>17</v>
      </c>
      <c r="O12" s="8">
        <f>(IF(I12="HT",15,IF(I12="BTĐ",11.9,IF(I12="PHT",13,IF(I12="PBTĐ",5.95,IF(I12="giáo vụ",4,IF(OR(I12="TTCM",I12="CTCĐ",I12="LĐ",P12="Con nhỏ"),3,IF(OR(I12="TKHĐ",I12="TTrND"),2,0))))))+(IF(OR(J12="CĐ",J12="TVTL"),1,IF(J12="PBM",2,0)))))</f>
        <v>0</v>
      </c>
      <c r="P12" s="12"/>
    </row>
    <row r="13" spans="1:16" ht="12.75">
      <c r="A13" s="12">
        <v>10</v>
      </c>
      <c r="B13" s="13" t="s">
        <v>54</v>
      </c>
      <c r="C13" s="14" t="s">
        <v>127</v>
      </c>
      <c r="D13" s="12" t="s">
        <v>309</v>
      </c>
      <c r="E13" s="12" t="s">
        <v>309</v>
      </c>
      <c r="F13" s="12"/>
      <c r="G13" s="12"/>
      <c r="H13" s="12" t="s">
        <v>332</v>
      </c>
      <c r="I13" s="12" t="s">
        <v>25</v>
      </c>
      <c r="J13" s="12"/>
      <c r="K13" s="208"/>
      <c r="L13" s="242" t="s">
        <v>30</v>
      </c>
      <c r="M13" s="117" t="s">
        <v>201</v>
      </c>
      <c r="N13" s="12">
        <f t="shared" si="0"/>
        <v>17</v>
      </c>
      <c r="O13" s="8">
        <f>(IF(I13="HT",15,IF(I13="BTĐ",11.9,IF(I13="PHT",13,IF(I13="PBTĐ",5.95,IF(I13="giáo vụ",4,IF(OR(I13="TTCM",I13="CTCĐ",I13="LĐ",P13="Con nhỏ"),3,IF(OR(I13="TKHĐ",I13="TTrND"),2,0))))))+(IF(OR(J13="CĐ",J13="TVTL"),1,IF(J13="PBM",2,0)))))</f>
        <v>2</v>
      </c>
      <c r="P13" s="12"/>
    </row>
    <row r="14" spans="1:16" ht="12.75">
      <c r="A14" s="12">
        <v>11</v>
      </c>
      <c r="B14" s="13" t="s">
        <v>55</v>
      </c>
      <c r="C14" s="14" t="s">
        <v>128</v>
      </c>
      <c r="D14" s="12" t="s">
        <v>309</v>
      </c>
      <c r="E14" s="12" t="s">
        <v>309</v>
      </c>
      <c r="F14" s="12" t="s">
        <v>309</v>
      </c>
      <c r="G14" s="12"/>
      <c r="H14" s="12" t="s">
        <v>332</v>
      </c>
      <c r="I14" s="12" t="s">
        <v>17</v>
      </c>
      <c r="J14" s="12"/>
      <c r="K14" s="208" t="s">
        <v>198</v>
      </c>
      <c r="L14" s="242" t="s">
        <v>205</v>
      </c>
      <c r="M14" s="117" t="s">
        <v>122</v>
      </c>
      <c r="N14" s="12">
        <f t="shared" si="0"/>
        <v>17</v>
      </c>
      <c r="O14" s="8">
        <f>(IF(I14="HT",15,IF(I14="BTĐ",11.9,IF(I14="PHT",13,IF(I14="PBTĐ",5.95,IF(I14="giáo vụ",4,IF(OR(I14="TTCM",I14="CTCĐ",I14="LĐ",P14="Con nhỏ"),3,IF(OR(I14="TKHĐ",I14="TTrND"),2,0))))))+(IF(OR(J14="CĐ",J14="TVTL"),1,IF(J14="PBM",2,0)))))</f>
        <v>0</v>
      </c>
      <c r="P14" s="12"/>
    </row>
    <row r="15" spans="1:16" ht="12.75">
      <c r="A15" s="12">
        <v>12</v>
      </c>
      <c r="B15" s="13" t="s">
        <v>56</v>
      </c>
      <c r="C15" s="14" t="s">
        <v>129</v>
      </c>
      <c r="D15" s="12" t="s">
        <v>309</v>
      </c>
      <c r="E15" s="12" t="s">
        <v>309</v>
      </c>
      <c r="F15" s="12"/>
      <c r="G15" s="12"/>
      <c r="H15" s="12" t="s">
        <v>332</v>
      </c>
      <c r="I15" s="12" t="s">
        <v>17</v>
      </c>
      <c r="J15" s="12"/>
      <c r="K15" s="208" t="s">
        <v>200</v>
      </c>
      <c r="L15" s="242" t="s">
        <v>139</v>
      </c>
      <c r="M15" s="117" t="s">
        <v>141</v>
      </c>
      <c r="N15" s="12">
        <f t="shared" si="0"/>
        <v>17</v>
      </c>
      <c r="O15" s="8">
        <f>(IF(I15="HT",15,IF(I15="BTĐ",11.9,IF(I15="PHT",13,IF(I15="PBTĐ",5.95,IF(I15="giáo vụ",4,IF(OR(I15="TTCM",I15="CTCĐ",I15="LĐ",P15="Con nhỏ"),3,IF(OR(I15="TKHĐ",I15="TTrND"),2,0))))))+(IF(OR(J15="CĐ",J15="TVTL"),1,IF(J15="PBM",2,0)))))</f>
        <v>0</v>
      </c>
      <c r="P15" s="12"/>
    </row>
    <row r="16" spans="1:16" ht="14.25" customHeight="1">
      <c r="A16" s="12">
        <v>13</v>
      </c>
      <c r="B16" s="17" t="s">
        <v>240</v>
      </c>
      <c r="C16" s="16" t="s">
        <v>241</v>
      </c>
      <c r="D16" s="12"/>
      <c r="E16" s="12"/>
      <c r="F16" s="12"/>
      <c r="G16" s="12"/>
      <c r="H16" s="12" t="s">
        <v>332</v>
      </c>
      <c r="I16" s="15" t="s">
        <v>453</v>
      </c>
      <c r="J16" s="12"/>
      <c r="K16" s="208" t="s">
        <v>203</v>
      </c>
      <c r="L16" s="242" t="s">
        <v>174</v>
      </c>
      <c r="M16" s="117"/>
      <c r="N16" s="12">
        <f t="shared" si="0"/>
        <v>17</v>
      </c>
      <c r="O16" s="8">
        <v>1</v>
      </c>
      <c r="P16" s="12"/>
    </row>
    <row r="17" spans="1:16" ht="12.75">
      <c r="A17" s="12">
        <v>14</v>
      </c>
      <c r="B17" s="18" t="s">
        <v>58</v>
      </c>
      <c r="C17" s="19" t="s">
        <v>130</v>
      </c>
      <c r="D17" s="8" t="s">
        <v>309</v>
      </c>
      <c r="E17" s="8" t="s">
        <v>309</v>
      </c>
      <c r="F17" s="8"/>
      <c r="G17" s="8"/>
      <c r="H17" s="8" t="s">
        <v>23</v>
      </c>
      <c r="I17" s="8" t="s">
        <v>31</v>
      </c>
      <c r="J17" s="8" t="s">
        <v>15</v>
      </c>
      <c r="K17" s="209"/>
      <c r="L17" s="243"/>
      <c r="M17" s="118"/>
      <c r="N17" s="8">
        <f t="shared" si="0"/>
        <v>17</v>
      </c>
      <c r="O17" s="8">
        <v>3</v>
      </c>
      <c r="P17" s="8"/>
    </row>
    <row r="18" spans="1:16" ht="12.75">
      <c r="A18" s="12">
        <v>15</v>
      </c>
      <c r="B18" s="18" t="s">
        <v>59</v>
      </c>
      <c r="C18" s="19" t="s">
        <v>131</v>
      </c>
      <c r="D18" s="8"/>
      <c r="E18" s="8"/>
      <c r="F18" s="8" t="s">
        <v>309</v>
      </c>
      <c r="G18" s="8"/>
      <c r="H18" s="8" t="s">
        <v>23</v>
      </c>
      <c r="I18" s="8" t="s">
        <v>17</v>
      </c>
      <c r="J18" s="8"/>
      <c r="K18" s="209" t="s">
        <v>125</v>
      </c>
      <c r="L18" s="243" t="s">
        <v>201</v>
      </c>
      <c r="M18" s="118" t="s">
        <v>203</v>
      </c>
      <c r="N18" s="8">
        <f t="shared" si="0"/>
        <v>17</v>
      </c>
      <c r="O18" s="8">
        <f>(IF(I18="HT",15,IF(I18="BTĐ",11.9,IF(I18="PHT",13,IF(I18="PBTĐ",5.95,IF(I18="giáo vụ",4,IF(OR(I18="TTCM",I18="CTCĐ",I18="LĐ",P18="Con nhỏ"),3,IF(OR(I18="TKHĐ",I18="TTrND"),2,0))))))+(IF(OR(J18="CĐ",J18="TVTL"),1,IF(J18="PBM",2,0)))))</f>
        <v>0</v>
      </c>
      <c r="P18" s="8"/>
    </row>
    <row r="19" spans="1:16" ht="12.75">
      <c r="A19" s="12">
        <v>16</v>
      </c>
      <c r="B19" s="18" t="s">
        <v>60</v>
      </c>
      <c r="C19" s="19" t="s">
        <v>132</v>
      </c>
      <c r="D19" s="8" t="s">
        <v>309</v>
      </c>
      <c r="E19" s="8"/>
      <c r="F19" s="8"/>
      <c r="G19" s="8"/>
      <c r="H19" s="8" t="s">
        <v>23</v>
      </c>
      <c r="I19" s="8" t="s">
        <v>17</v>
      </c>
      <c r="J19" s="8"/>
      <c r="K19" s="209"/>
      <c r="L19" s="243" t="s">
        <v>198</v>
      </c>
      <c r="M19" s="118" t="s">
        <v>206</v>
      </c>
      <c r="N19" s="8">
        <f t="shared" si="0"/>
        <v>17</v>
      </c>
      <c r="O19" s="8">
        <f>(IF(I19="HT",15,IF(I19="BTĐ",11.9,IF(I19="PHT",13,IF(I19="PBTĐ",5.95,IF(I19="giáo vụ",4,IF(OR(I19="TTCM",I19="CTCĐ",I19="LĐ",P19="Con nhỏ"),3,IF(OR(I19="TKHĐ",I19="TTrND"),2,0))))))+(IF(OR(J19="CĐ",J19="TVTL"),1,IF(J19="PBM",2,0)))))</f>
        <v>0</v>
      </c>
      <c r="P19" s="8"/>
    </row>
    <row r="20" spans="1:16" ht="12.75">
      <c r="A20" s="12">
        <v>17</v>
      </c>
      <c r="B20" s="18" t="s">
        <v>61</v>
      </c>
      <c r="C20" s="19" t="s">
        <v>133</v>
      </c>
      <c r="D20" s="8"/>
      <c r="E20" s="8"/>
      <c r="F20" s="8" t="s">
        <v>309</v>
      </c>
      <c r="G20" s="8"/>
      <c r="H20" s="8" t="s">
        <v>23</v>
      </c>
      <c r="I20" s="8" t="s">
        <v>17</v>
      </c>
      <c r="J20" s="8"/>
      <c r="K20" s="209" t="s">
        <v>117</v>
      </c>
      <c r="L20" s="243" t="s">
        <v>20</v>
      </c>
      <c r="M20" s="118" t="s">
        <v>200</v>
      </c>
      <c r="N20" s="8">
        <f t="shared" si="0"/>
        <v>17</v>
      </c>
      <c r="O20" s="8">
        <f>(IF(I20="HT",15,IF(I20="BTĐ",11.9,IF(I20="PHT",13,IF(I20="PBTĐ",5.95,IF(I20="giáo vụ",4,IF(OR(I20="TTCM",I20="CTCĐ",I20="LĐ",P20="Con nhỏ"),3,IF(OR(I20="TKHĐ",I20="TTrND"),2,0))))))+(IF(OR(J20="CĐ",J20="TVTL"),1,IF(J20="PBM",2,0)))))</f>
        <v>0</v>
      </c>
      <c r="P20" s="8"/>
    </row>
    <row r="21" spans="1:16" ht="12.75">
      <c r="A21" s="12">
        <v>18</v>
      </c>
      <c r="B21" s="18" t="s">
        <v>62</v>
      </c>
      <c r="C21" s="19" t="s">
        <v>134</v>
      </c>
      <c r="D21" s="8" t="s">
        <v>309</v>
      </c>
      <c r="E21" s="8" t="s">
        <v>309</v>
      </c>
      <c r="F21" s="8"/>
      <c r="G21" s="8"/>
      <c r="H21" s="8" t="s">
        <v>23</v>
      </c>
      <c r="I21" s="8" t="s">
        <v>17</v>
      </c>
      <c r="J21" s="8"/>
      <c r="K21" s="209"/>
      <c r="L21" s="243"/>
      <c r="M21" s="118" t="s">
        <v>205</v>
      </c>
      <c r="N21" s="8">
        <f t="shared" si="0"/>
        <v>17</v>
      </c>
      <c r="O21" s="8">
        <f>(IF(I21="HT",15,IF(I21="BTĐ",11.9,IF(I21="PHT",13,IF(I21="PBTĐ",5.95,IF(I21="giáo vụ",4,IF(OR(I21="TTCM",I21="CTCĐ",I21="LĐ",P21="Con nhỏ"),3,IF(OR(I21="TKHĐ",I21="TTrND"),2,0))))))+(IF(OR(J21="CĐ",J21="TVTL"),1,IF(J21="PBM",2,0)))))</f>
        <v>0</v>
      </c>
      <c r="P21" s="8"/>
    </row>
    <row r="22" spans="1:16" ht="12.75">
      <c r="A22" s="12">
        <v>19</v>
      </c>
      <c r="B22" s="18" t="s">
        <v>63</v>
      </c>
      <c r="C22" s="19" t="s">
        <v>135</v>
      </c>
      <c r="D22" s="8" t="s">
        <v>309</v>
      </c>
      <c r="E22" s="8" t="s">
        <v>309</v>
      </c>
      <c r="F22" s="8" t="s">
        <v>309</v>
      </c>
      <c r="G22" s="8" t="s">
        <v>309</v>
      </c>
      <c r="H22" s="8" t="s">
        <v>23</v>
      </c>
      <c r="I22" s="8" t="s">
        <v>17</v>
      </c>
      <c r="J22" s="8"/>
      <c r="K22" s="209"/>
      <c r="L22" s="243"/>
      <c r="M22" s="118"/>
      <c r="N22" s="8">
        <f t="shared" si="0"/>
        <v>17</v>
      </c>
      <c r="O22" s="8">
        <v>1.5</v>
      </c>
      <c r="P22" s="8" t="s">
        <v>452</v>
      </c>
    </row>
    <row r="23" spans="1:16" ht="12.75">
      <c r="A23" s="12">
        <v>20</v>
      </c>
      <c r="B23" s="18" t="s">
        <v>64</v>
      </c>
      <c r="C23" s="19" t="s">
        <v>136</v>
      </c>
      <c r="D23" s="8" t="s">
        <v>309</v>
      </c>
      <c r="E23" s="8" t="s">
        <v>309</v>
      </c>
      <c r="F23" s="8" t="s">
        <v>309</v>
      </c>
      <c r="G23" s="8"/>
      <c r="H23" s="8" t="s">
        <v>23</v>
      </c>
      <c r="I23" s="8" t="s">
        <v>219</v>
      </c>
      <c r="J23" s="8"/>
      <c r="K23" s="209" t="s">
        <v>141</v>
      </c>
      <c r="L23" s="243" t="s">
        <v>200</v>
      </c>
      <c r="M23" s="118"/>
      <c r="N23" s="8">
        <f t="shared" si="0"/>
        <v>17</v>
      </c>
      <c r="O23" s="8">
        <v>1</v>
      </c>
      <c r="P23" s="8"/>
    </row>
    <row r="24" spans="1:16" ht="12.75">
      <c r="A24" s="12">
        <v>21</v>
      </c>
      <c r="B24" s="21" t="s">
        <v>65</v>
      </c>
      <c r="C24" s="22" t="s">
        <v>137</v>
      </c>
      <c r="D24" s="20" t="s">
        <v>309</v>
      </c>
      <c r="E24" s="20" t="s">
        <v>309</v>
      </c>
      <c r="F24" s="20"/>
      <c r="G24" s="20"/>
      <c r="H24" s="20" t="s">
        <v>66</v>
      </c>
      <c r="I24" s="20" t="s">
        <v>16</v>
      </c>
      <c r="J24" s="20"/>
      <c r="K24" s="210"/>
      <c r="L24" s="244"/>
      <c r="M24" s="119"/>
      <c r="N24" s="20">
        <f t="shared" si="0"/>
        <v>4</v>
      </c>
      <c r="O24" s="8">
        <f t="shared" ref="O24:O29" si="1">(IF(I24="HT",15,IF(I24="BTĐ",11.9,IF(I24="PHT",13,IF(I24="PBTĐ",5.95,IF(I24="giáo vụ",4,IF(OR(I24="TTCM",I24="CTCĐ",I24="LĐ",P24="Con nhỏ"),3,IF(OR(I24="TKHĐ",I24="TTrND"),2,0))))))+(IF(OR(J24="CĐ",J24="TVTL"),1,IF(J24="PBM",2,0)))))</f>
        <v>13</v>
      </c>
      <c r="P24" s="20"/>
    </row>
    <row r="25" spans="1:16" ht="12.75">
      <c r="A25" s="12">
        <v>22</v>
      </c>
      <c r="B25" s="21" t="s">
        <v>67</v>
      </c>
      <c r="C25" s="22" t="s">
        <v>138</v>
      </c>
      <c r="D25" s="20"/>
      <c r="E25" s="20"/>
      <c r="F25" s="20"/>
      <c r="G25" s="20"/>
      <c r="H25" s="20" t="s">
        <v>66</v>
      </c>
      <c r="I25" s="20" t="s">
        <v>345</v>
      </c>
      <c r="J25" s="20" t="s">
        <v>219</v>
      </c>
      <c r="K25" s="210" t="s">
        <v>27</v>
      </c>
      <c r="L25" s="244" t="s">
        <v>32</v>
      </c>
      <c r="M25" s="119" t="s">
        <v>18</v>
      </c>
      <c r="N25" s="20">
        <f t="shared" si="0"/>
        <v>17</v>
      </c>
      <c r="O25" s="8">
        <f t="shared" si="1"/>
        <v>2</v>
      </c>
      <c r="P25" s="20"/>
    </row>
    <row r="26" spans="1:16" ht="12.75">
      <c r="A26" s="12">
        <v>23</v>
      </c>
      <c r="B26" s="21" t="s">
        <v>68</v>
      </c>
      <c r="C26" s="22" t="s">
        <v>140</v>
      </c>
      <c r="D26" s="20"/>
      <c r="E26" s="20"/>
      <c r="F26" s="20"/>
      <c r="G26" s="20"/>
      <c r="H26" s="20" t="s">
        <v>66</v>
      </c>
      <c r="I26" s="20" t="s">
        <v>17</v>
      </c>
      <c r="J26" s="20"/>
      <c r="K26" s="210" t="s">
        <v>215</v>
      </c>
      <c r="L26" s="244" t="s">
        <v>122</v>
      </c>
      <c r="M26" s="119" t="s">
        <v>198</v>
      </c>
      <c r="N26" s="20">
        <f t="shared" si="0"/>
        <v>17</v>
      </c>
      <c r="O26" s="8">
        <f t="shared" si="1"/>
        <v>0</v>
      </c>
      <c r="P26" s="20"/>
    </row>
    <row r="27" spans="1:16" ht="12.75">
      <c r="A27" s="12">
        <v>24</v>
      </c>
      <c r="B27" s="21" t="s">
        <v>69</v>
      </c>
      <c r="C27" s="23" t="s">
        <v>142</v>
      </c>
      <c r="D27" s="20"/>
      <c r="E27" s="20"/>
      <c r="F27" s="20"/>
      <c r="G27" s="20"/>
      <c r="H27" s="20" t="s">
        <v>66</v>
      </c>
      <c r="I27" s="24" t="s">
        <v>17</v>
      </c>
      <c r="J27" s="20" t="s">
        <v>380</v>
      </c>
      <c r="K27" s="210" t="s">
        <v>149</v>
      </c>
      <c r="L27" s="244" t="s">
        <v>125</v>
      </c>
      <c r="M27" s="119" t="s">
        <v>20</v>
      </c>
      <c r="N27" s="20">
        <f t="shared" si="0"/>
        <v>17</v>
      </c>
      <c r="O27" s="8">
        <f t="shared" si="1"/>
        <v>1</v>
      </c>
      <c r="P27" s="20"/>
    </row>
    <row r="28" spans="1:16" ht="12.75">
      <c r="A28" s="12">
        <v>25</v>
      </c>
      <c r="B28" s="21" t="s">
        <v>70</v>
      </c>
      <c r="C28" s="23" t="s">
        <v>144</v>
      </c>
      <c r="D28" s="20" t="s">
        <v>309</v>
      </c>
      <c r="E28" s="20"/>
      <c r="F28" s="20" t="s">
        <v>309</v>
      </c>
      <c r="G28" s="20" t="s">
        <v>309</v>
      </c>
      <c r="H28" s="20" t="s">
        <v>66</v>
      </c>
      <c r="I28" s="24" t="s">
        <v>17</v>
      </c>
      <c r="J28" s="20"/>
      <c r="K28" s="210" t="s">
        <v>216</v>
      </c>
      <c r="L28" s="244" t="s">
        <v>117</v>
      </c>
      <c r="M28" s="119" t="s">
        <v>125</v>
      </c>
      <c r="N28" s="20">
        <f t="shared" si="0"/>
        <v>17</v>
      </c>
      <c r="O28" s="8">
        <f t="shared" si="1"/>
        <v>0</v>
      </c>
      <c r="P28" s="20"/>
    </row>
    <row r="29" spans="1:16" ht="12.75">
      <c r="A29" s="12">
        <v>26</v>
      </c>
      <c r="B29" s="27" t="s">
        <v>71</v>
      </c>
      <c r="C29" s="28" t="s">
        <v>145</v>
      </c>
      <c r="D29" s="26" t="s">
        <v>309</v>
      </c>
      <c r="E29" s="26" t="s">
        <v>309</v>
      </c>
      <c r="F29" s="26"/>
      <c r="G29" s="26"/>
      <c r="H29" s="26" t="s">
        <v>72</v>
      </c>
      <c r="I29" s="26" t="s">
        <v>233</v>
      </c>
      <c r="J29" s="26"/>
      <c r="K29" s="211"/>
      <c r="L29" s="245"/>
      <c r="M29" s="120"/>
      <c r="N29" s="26">
        <f t="shared" si="0"/>
        <v>2</v>
      </c>
      <c r="O29" s="8">
        <f t="shared" si="1"/>
        <v>15</v>
      </c>
      <c r="P29" s="26"/>
    </row>
    <row r="30" spans="1:16" ht="12.75">
      <c r="A30" s="12">
        <v>27</v>
      </c>
      <c r="B30" s="27" t="s">
        <v>73</v>
      </c>
      <c r="C30" s="28" t="s">
        <v>147</v>
      </c>
      <c r="D30" s="26" t="s">
        <v>309</v>
      </c>
      <c r="E30" s="26" t="s">
        <v>309</v>
      </c>
      <c r="F30" s="26"/>
      <c r="G30" s="26"/>
      <c r="H30" s="26" t="s">
        <v>72</v>
      </c>
      <c r="I30" s="26" t="s">
        <v>15</v>
      </c>
      <c r="J30" s="26" t="s">
        <v>381</v>
      </c>
      <c r="K30" s="211"/>
      <c r="L30" s="245"/>
      <c r="M30" s="120"/>
      <c r="N30" s="26">
        <f t="shared" si="0"/>
        <v>17</v>
      </c>
      <c r="O30" s="8">
        <f>(IF(I30="HT",15,IF(I30="BTĐ",11.9,IF(I30="PHT",13,IF(I30="PBTĐ",5.95,IF(I30="giáo vụ",4,IF(OR(I30="TTCM",I30="CTCĐ",I30="LĐ",P30="Con nhỏ"),3,IF(OR(I30="TKHĐ",I30="TTrND"),2,0))))))+(IF(OR(J30="CĐ",J30="TVTL"),1,IF(J30="PBM",2,0)))))+1</f>
        <v>4</v>
      </c>
      <c r="P30" s="26"/>
    </row>
    <row r="31" spans="1:16" ht="12.75">
      <c r="A31" s="12">
        <v>28</v>
      </c>
      <c r="B31" s="27" t="s">
        <v>74</v>
      </c>
      <c r="C31" s="28" t="s">
        <v>146</v>
      </c>
      <c r="D31" s="26" t="s">
        <v>309</v>
      </c>
      <c r="E31" s="26" t="s">
        <v>309</v>
      </c>
      <c r="F31" s="26" t="s">
        <v>309</v>
      </c>
      <c r="G31" s="26"/>
      <c r="H31" s="26" t="s">
        <v>72</v>
      </c>
      <c r="I31" s="26" t="s">
        <v>17</v>
      </c>
      <c r="J31" s="26" t="s">
        <v>382</v>
      </c>
      <c r="K31" s="211"/>
      <c r="L31" s="245" t="s">
        <v>143</v>
      </c>
      <c r="M31" s="120" t="s">
        <v>143</v>
      </c>
      <c r="N31" s="26">
        <f t="shared" si="0"/>
        <v>17</v>
      </c>
      <c r="O31" s="8">
        <f>(IF(I31="HT",15,IF(I31="BTĐ",11.9,IF(I31="PHT",13,IF(I31="PBTĐ",5.95,IF(I31="giáo vụ",4,IF(OR(I31="TTCM",I31="CTCĐ",I31="LĐ",P31="Con nhỏ"),3,IF(OR(I31="TKHĐ",I31="TTrND"),2,0))))))+(IF(OR(J31="CĐ",J31="TVTL"),1,IF(J31="PBM",2,0)))))</f>
        <v>1</v>
      </c>
      <c r="P31" s="26"/>
    </row>
    <row r="32" spans="1:16" ht="12.75">
      <c r="A32" s="12">
        <v>29</v>
      </c>
      <c r="B32" s="27" t="s">
        <v>75</v>
      </c>
      <c r="C32" s="28" t="s">
        <v>148</v>
      </c>
      <c r="D32" s="26" t="s">
        <v>309</v>
      </c>
      <c r="E32" s="26"/>
      <c r="F32" s="26" t="s">
        <v>309</v>
      </c>
      <c r="G32" s="26"/>
      <c r="H32" s="26" t="s">
        <v>72</v>
      </c>
      <c r="I32" s="26" t="s">
        <v>17</v>
      </c>
      <c r="J32" s="26"/>
      <c r="K32" s="211"/>
      <c r="L32" s="245" t="s">
        <v>149</v>
      </c>
      <c r="M32" s="120" t="s">
        <v>199</v>
      </c>
      <c r="N32" s="26">
        <f t="shared" si="0"/>
        <v>17</v>
      </c>
      <c r="O32" s="8">
        <f>(IF(I32="HT",15,IF(I32="BTĐ",11.9,IF(I32="PHT",13,IF(I32="PBTĐ",5.95,IF(I32="giáo vụ",4,IF(OR(I32="TTCM",I32="CTCĐ",I32="LĐ",P32="Con nhỏ"),3,IF(OR(I32="TKHĐ",I32="TTrND"),2,0))))))+(IF(OR(J32="CĐ",J32="TVTL"),1,IF(J32="PBM",2,0)))))</f>
        <v>0</v>
      </c>
      <c r="P32" s="26"/>
    </row>
    <row r="33" spans="1:16" ht="12.75">
      <c r="A33" s="12">
        <v>30</v>
      </c>
      <c r="B33" s="30" t="s">
        <v>76</v>
      </c>
      <c r="C33" s="31" t="s">
        <v>150</v>
      </c>
      <c r="D33" s="29" t="s">
        <v>309</v>
      </c>
      <c r="E33" s="29" t="s">
        <v>309</v>
      </c>
      <c r="F33" s="29" t="s">
        <v>309</v>
      </c>
      <c r="G33" s="29"/>
      <c r="H33" s="29" t="s">
        <v>29</v>
      </c>
      <c r="I33" s="29" t="s">
        <v>16</v>
      </c>
      <c r="J33" s="29"/>
      <c r="K33" s="212"/>
      <c r="L33" s="246"/>
      <c r="M33" s="121"/>
      <c r="N33" s="29">
        <f t="shared" si="0"/>
        <v>4</v>
      </c>
      <c r="O33" s="8">
        <f>(IF(I33="HT",15,IF(I33="BTĐ",11.9,IF(I33="PHT",13,IF(I33="PBTĐ",5.95,IF(I33="giáo vụ",4,IF(OR(I33="TTCM",I33="CTCĐ",I33="LĐ",P33="Con nhỏ"),3,IF(OR(I33="TKHĐ",I33="TTrND"),2,0))))))+(IF(OR(J33="CĐ",J33="TVTL"),1,IF(J33="PBM",2,0)))))</f>
        <v>13</v>
      </c>
      <c r="P33" s="29"/>
    </row>
    <row r="34" spans="1:16" ht="12.75">
      <c r="A34" s="12">
        <v>31</v>
      </c>
      <c r="B34" s="30" t="s">
        <v>77</v>
      </c>
      <c r="C34" s="31" t="s">
        <v>151</v>
      </c>
      <c r="D34" s="29"/>
      <c r="E34" s="29" t="s">
        <v>309</v>
      </c>
      <c r="F34" s="29" t="s">
        <v>309</v>
      </c>
      <c r="G34" s="29"/>
      <c r="H34" s="29" t="s">
        <v>29</v>
      </c>
      <c r="I34" s="29" t="s">
        <v>15</v>
      </c>
      <c r="J34" s="29"/>
      <c r="K34" s="212"/>
      <c r="L34" s="246"/>
      <c r="M34" s="121"/>
      <c r="N34" s="29">
        <f t="shared" si="0"/>
        <v>17</v>
      </c>
      <c r="O34" s="8">
        <f>(IF(I34="HT",15,IF(I34="BTĐ",11.9,IF(I34="PHT",13,IF(I34="PBTĐ",5.95,IF(I34="giáo vụ",4,IF(OR(I34="TTCM",I34="CTCĐ",I34="LĐ",P34="Con nhỏ"),3,IF(OR(I34="TKHĐ",I34="TTrND"),2,0))))))+(IF(OR(J34="CĐ",J34="TVTL"),1,IF(J34="PBM",2,0)))))</f>
        <v>3</v>
      </c>
      <c r="P34" s="29"/>
    </row>
    <row r="35" spans="1:16" ht="12.75">
      <c r="A35" s="12">
        <v>32</v>
      </c>
      <c r="B35" s="30" t="s">
        <v>78</v>
      </c>
      <c r="C35" s="31" t="s">
        <v>152</v>
      </c>
      <c r="D35" s="29" t="s">
        <v>309</v>
      </c>
      <c r="E35" s="29"/>
      <c r="F35" s="29" t="s">
        <v>309</v>
      </c>
      <c r="G35" s="29"/>
      <c r="H35" s="29" t="s">
        <v>29</v>
      </c>
      <c r="I35" s="29" t="s">
        <v>219</v>
      </c>
      <c r="J35" s="29"/>
      <c r="K35" s="212" t="s">
        <v>217</v>
      </c>
      <c r="L35" s="246"/>
      <c r="M35" s="121"/>
      <c r="N35" s="29">
        <f t="shared" si="0"/>
        <v>17</v>
      </c>
      <c r="O35" s="8">
        <v>1</v>
      </c>
      <c r="P35" s="29"/>
    </row>
    <row r="36" spans="1:16" ht="12.75">
      <c r="A36" s="12">
        <v>33</v>
      </c>
      <c r="B36" s="30" t="s">
        <v>81</v>
      </c>
      <c r="C36" s="31" t="s">
        <v>153</v>
      </c>
      <c r="D36" s="29" t="s">
        <v>309</v>
      </c>
      <c r="E36" s="29"/>
      <c r="F36" s="29" t="s">
        <v>309</v>
      </c>
      <c r="G36" s="29"/>
      <c r="H36" s="29" t="s">
        <v>29</v>
      </c>
      <c r="I36" s="29" t="s">
        <v>17</v>
      </c>
      <c r="J36" s="29"/>
      <c r="K36" s="212"/>
      <c r="L36" s="246"/>
      <c r="M36" s="121" t="s">
        <v>217</v>
      </c>
      <c r="N36" s="29">
        <f t="shared" si="0"/>
        <v>17</v>
      </c>
      <c r="O36" s="8">
        <f>(IF(I36="HT",15,IF(I36="BTĐ",11.9,IF(I36="PHT",13,IF(I36="PBTĐ",5.95,IF(I36="giáo vụ",4,IF(OR(I36="TTCM",I36="CTCĐ",I36="LĐ",P36="Con nhỏ"),3,IF(OR(I36="TKHĐ",I36="TTrND"),2,0))))))+(IF(OR(J36="CĐ",J36="TVTL"),1,IF(J36="PBM",2,0)))))</f>
        <v>0</v>
      </c>
      <c r="P36" s="29"/>
    </row>
    <row r="37" spans="1:16" ht="12.75">
      <c r="A37" s="12">
        <v>34</v>
      </c>
      <c r="B37" s="30" t="s">
        <v>190</v>
      </c>
      <c r="C37" s="31" t="s">
        <v>207</v>
      </c>
      <c r="D37" s="29" t="s">
        <v>309</v>
      </c>
      <c r="E37" s="29" t="s">
        <v>309</v>
      </c>
      <c r="F37" s="29" t="s">
        <v>309</v>
      </c>
      <c r="G37" s="29"/>
      <c r="H37" s="29" t="s">
        <v>29</v>
      </c>
      <c r="I37" s="29" t="s">
        <v>218</v>
      </c>
      <c r="J37" s="29" t="s">
        <v>380</v>
      </c>
      <c r="K37" s="212"/>
      <c r="L37" s="246"/>
      <c r="M37" s="121"/>
      <c r="N37" s="29">
        <f t="shared" si="0"/>
        <v>17</v>
      </c>
      <c r="O37" s="8">
        <v>15</v>
      </c>
      <c r="P37" s="29"/>
    </row>
    <row r="38" spans="1:16" ht="12.75">
      <c r="A38" s="12">
        <v>35</v>
      </c>
      <c r="B38" s="30" t="s">
        <v>83</v>
      </c>
      <c r="C38" s="31" t="s">
        <v>222</v>
      </c>
      <c r="D38" s="29"/>
      <c r="E38" s="29"/>
      <c r="F38" s="29" t="s">
        <v>309</v>
      </c>
      <c r="G38" s="29"/>
      <c r="H38" s="29" t="s">
        <v>29</v>
      </c>
      <c r="I38" s="29" t="s">
        <v>17</v>
      </c>
      <c r="J38" s="29"/>
      <c r="K38" s="212"/>
      <c r="L38" s="246"/>
      <c r="M38" s="121"/>
      <c r="N38" s="29">
        <f t="shared" si="0"/>
        <v>17</v>
      </c>
      <c r="O38" s="8">
        <f>(IF(I38="HT",15,IF(I38="BTĐ",11.9,IF(I38="PHT",13,IF(I38="PBTĐ",5.95,IF(I38="giáo vụ",4,IF(OR(I38="TTCM",I38="CTCĐ",I38="LĐ",P38="Con nhỏ"),3,IF(OR(I38="TKHĐ",I38="TTrND"),2,0))))))+(IF(OR(J38="CĐ",J38="TVTL"),1,IF(J38="PBM",2,0)))))</f>
        <v>0</v>
      </c>
      <c r="P38" s="29"/>
    </row>
    <row r="39" spans="1:16" ht="12.75">
      <c r="A39" s="12">
        <v>36</v>
      </c>
      <c r="B39" s="292" t="s">
        <v>79</v>
      </c>
      <c r="C39" s="293" t="s">
        <v>473</v>
      </c>
      <c r="D39" s="29"/>
      <c r="E39" s="29"/>
      <c r="F39" s="29" t="s">
        <v>309</v>
      </c>
      <c r="G39" s="29"/>
      <c r="H39" s="29" t="s">
        <v>29</v>
      </c>
      <c r="I39" s="289" t="s">
        <v>475</v>
      </c>
      <c r="J39" s="29"/>
      <c r="K39" s="212"/>
      <c r="L39" s="246"/>
      <c r="M39" s="121"/>
      <c r="N39" s="29">
        <f t="shared" ref="N39:N40" si="2">17-(IF(I39="HT",15,IF(I39="PHT",13,0))+IF(I39="GVTS",2,0))</f>
        <v>17</v>
      </c>
      <c r="O39" s="8">
        <f t="shared" ref="O39:O40" si="3">(IF(I39="HT",15,IF(I39="BTĐ",11.9,IF(I39="PHT",13,IF(I39="PBTĐ",5.95,IF(I39="giáo vụ",4,IF(OR(I39="TTCM",I39="CTCĐ",I39="LĐ",P39="Con nhỏ"),3,IF(OR(I39="TKHĐ",I39="TTrND"),2,0))))))+(IF(OR(J39="CĐ",J39="TVTL"),1,IF(J39="PBM",2,0)))))</f>
        <v>0</v>
      </c>
      <c r="P39" s="29"/>
    </row>
    <row r="40" spans="1:16" ht="12.75">
      <c r="A40" s="12">
        <v>37</v>
      </c>
      <c r="B40" s="292" t="s">
        <v>80</v>
      </c>
      <c r="C40" s="293" t="s">
        <v>474</v>
      </c>
      <c r="D40" s="29"/>
      <c r="E40" s="29"/>
      <c r="F40" s="29"/>
      <c r="G40" s="29" t="s">
        <v>309</v>
      </c>
      <c r="H40" s="29" t="s">
        <v>29</v>
      </c>
      <c r="I40" s="289" t="s">
        <v>475</v>
      </c>
      <c r="J40" s="29"/>
      <c r="K40" s="212"/>
      <c r="L40" s="246"/>
      <c r="M40" s="121"/>
      <c r="N40" s="29">
        <f t="shared" si="2"/>
        <v>17</v>
      </c>
      <c r="O40" s="8">
        <f t="shared" si="3"/>
        <v>0</v>
      </c>
      <c r="P40" s="29"/>
    </row>
    <row r="41" spans="1:16" ht="12.75">
      <c r="A41" s="12">
        <v>38</v>
      </c>
      <c r="B41" s="13" t="s">
        <v>84</v>
      </c>
      <c r="C41" s="14" t="s">
        <v>154</v>
      </c>
      <c r="D41" s="12" t="s">
        <v>309</v>
      </c>
      <c r="E41" s="12" t="s">
        <v>309</v>
      </c>
      <c r="F41" s="12" t="s">
        <v>309</v>
      </c>
      <c r="G41" s="12"/>
      <c r="H41" s="12" t="s">
        <v>188</v>
      </c>
      <c r="I41" s="12" t="s">
        <v>15</v>
      </c>
      <c r="J41" s="12"/>
      <c r="K41" s="208"/>
      <c r="L41" s="242"/>
      <c r="M41" s="117"/>
      <c r="N41" s="12">
        <f t="shared" ref="N41:N56" si="4">17-(IF(I41="HT",15,IF(I41="PHT",13,0))+IF(I41="GVTS",2,0))</f>
        <v>17</v>
      </c>
      <c r="O41" s="8">
        <f>(IF(I41="HT",15,IF(I41="BTĐ",11.9,IF(I41="PHT",13,IF(I41="PBTĐ",5.95,IF(I41="giáo vụ",4,IF(OR(I41="TTCM",I41="CTCĐ",I41="LĐ",P41="Con nhỏ"),3,IF(OR(I41="TKHĐ",I41="TTrND"),2,0))))))+(IF(OR(J41="CĐ",J41="TVTL"),1,IF(J41="PBM",2,0)))))</f>
        <v>3</v>
      </c>
      <c r="P41" s="12"/>
    </row>
    <row r="42" spans="1:16" ht="12.75">
      <c r="A42" s="12">
        <v>39</v>
      </c>
      <c r="B42" s="13" t="s">
        <v>86</v>
      </c>
      <c r="C42" s="14" t="s">
        <v>232</v>
      </c>
      <c r="D42" s="12"/>
      <c r="E42" s="12"/>
      <c r="F42" s="12"/>
      <c r="G42" s="12"/>
      <c r="H42" s="12" t="s">
        <v>188</v>
      </c>
      <c r="I42" s="12" t="s">
        <v>17</v>
      </c>
      <c r="J42" s="12"/>
      <c r="K42" s="208" t="s">
        <v>122</v>
      </c>
      <c r="L42" s="242"/>
      <c r="M42" s="117" t="s">
        <v>216</v>
      </c>
      <c r="N42" s="12">
        <f t="shared" si="4"/>
        <v>17</v>
      </c>
      <c r="O42" s="8">
        <f>(IF(I42="HT",15,IF(I42="BTĐ",11.9,IF(I42="PHT",13,IF(I42="PBTĐ",5.95,IF(I42="giáo vụ",4,IF(OR(I42="TTCM",I42="CTCĐ",I42="LĐ",P42="Con nhỏ"),3,IF(OR(I42="TKHĐ",I42="TTrND"),2,0))))))+(IF(OR(J42="CĐ",J42="TVTL"),1,IF(J42="PBM",2,0)))))</f>
        <v>0</v>
      </c>
      <c r="P42" s="12"/>
    </row>
    <row r="43" spans="1:16" ht="12.75">
      <c r="A43" s="12">
        <v>40</v>
      </c>
      <c r="B43" s="13" t="s">
        <v>87</v>
      </c>
      <c r="C43" s="14" t="s">
        <v>155</v>
      </c>
      <c r="D43" s="12"/>
      <c r="E43" s="12"/>
      <c r="F43" s="12" t="s">
        <v>309</v>
      </c>
      <c r="G43" s="12"/>
      <c r="H43" s="12" t="s">
        <v>188</v>
      </c>
      <c r="I43" s="12" t="s">
        <v>17</v>
      </c>
      <c r="J43" s="12"/>
      <c r="K43" s="208" t="s">
        <v>174</v>
      </c>
      <c r="L43" s="242"/>
      <c r="M43" s="117"/>
      <c r="N43" s="12">
        <f t="shared" si="4"/>
        <v>17</v>
      </c>
      <c r="O43" s="8">
        <f>(IF(I43="HT",15,IF(I43="BTĐ",11.9,IF(I43="PHT",13,IF(I43="PBTĐ",5.95,IF(I43="giáo vụ",4,IF(OR(I43="TTCM",I43="CTCĐ",I43="LĐ",P43="Con nhỏ"),3,IF(OR(I43="TKHĐ",I43="TTrND"),2,0))))))+(IF(OR(J43="CĐ",J43="TVTL"),1,IF(J43="PBM",2,0)))))</f>
        <v>0</v>
      </c>
      <c r="P43" s="12"/>
    </row>
    <row r="44" spans="1:16" ht="12.75">
      <c r="A44" s="12">
        <v>41</v>
      </c>
      <c r="B44" s="13" t="s">
        <v>89</v>
      </c>
      <c r="C44" s="14" t="s">
        <v>208</v>
      </c>
      <c r="D44" s="12" t="s">
        <v>309</v>
      </c>
      <c r="E44" s="12"/>
      <c r="F44" s="12" t="s">
        <v>309</v>
      </c>
      <c r="G44" s="12"/>
      <c r="H44" s="12" t="s">
        <v>333</v>
      </c>
      <c r="I44" s="12" t="s">
        <v>17</v>
      </c>
      <c r="J44" s="12" t="s">
        <v>380</v>
      </c>
      <c r="K44" s="208"/>
      <c r="L44" s="242"/>
      <c r="M44" s="117"/>
      <c r="N44" s="12">
        <f t="shared" si="4"/>
        <v>17</v>
      </c>
      <c r="O44" s="8">
        <f>(IF(I44="HT",15,IF(I44="BTĐ",11.9,IF(I44="PHT",13,IF(I44="PBTĐ",5.95,IF(I44="giáo vụ",4,IF(OR(I44="TTCM",I44="CTCĐ",I44="LĐ",P44="Con nhỏ"),3,IF(OR(I44="TKHĐ",I44="TTrND"),2,0))))))+(IF(OR(J44="CĐ",J44="TVTL"),1,IF(J44="PBM",2,0)))))</f>
        <v>1</v>
      </c>
      <c r="P44" s="12"/>
    </row>
    <row r="45" spans="1:16" ht="12.75">
      <c r="A45" s="12">
        <v>42</v>
      </c>
      <c r="B45" s="13" t="s">
        <v>442</v>
      </c>
      <c r="C45" s="14" t="s">
        <v>432</v>
      </c>
      <c r="D45" s="12" t="s">
        <v>309</v>
      </c>
      <c r="E45" s="12"/>
      <c r="F45" s="12"/>
      <c r="G45" s="12"/>
      <c r="H45" s="12" t="s">
        <v>333</v>
      </c>
      <c r="I45" s="12" t="s">
        <v>449</v>
      </c>
      <c r="J45" s="12" t="s">
        <v>450</v>
      </c>
      <c r="K45" s="208"/>
      <c r="L45" s="242"/>
      <c r="M45" s="117"/>
      <c r="N45" s="12">
        <f t="shared" si="4"/>
        <v>15</v>
      </c>
      <c r="O45" s="8">
        <v>7.5</v>
      </c>
      <c r="P45" s="12"/>
    </row>
    <row r="46" spans="1:16" ht="12.75">
      <c r="A46" s="12">
        <v>43</v>
      </c>
      <c r="B46" s="18" t="s">
        <v>91</v>
      </c>
      <c r="C46" s="19" t="s">
        <v>156</v>
      </c>
      <c r="D46" s="8"/>
      <c r="E46" s="8"/>
      <c r="F46" s="8"/>
      <c r="G46" s="8"/>
      <c r="H46" s="8" t="s">
        <v>238</v>
      </c>
      <c r="I46" s="8" t="s">
        <v>15</v>
      </c>
      <c r="J46" s="8" t="s">
        <v>380</v>
      </c>
      <c r="K46" s="209" t="s">
        <v>199</v>
      </c>
      <c r="L46" s="243" t="s">
        <v>203</v>
      </c>
      <c r="M46" s="118" t="s">
        <v>174</v>
      </c>
      <c r="N46" s="8">
        <f t="shared" si="4"/>
        <v>17</v>
      </c>
      <c r="O46" s="8">
        <v>3</v>
      </c>
      <c r="P46" s="8"/>
    </row>
    <row r="47" spans="1:16" ht="12.75">
      <c r="A47" s="12">
        <v>44</v>
      </c>
      <c r="B47" s="18" t="s">
        <v>92</v>
      </c>
      <c r="C47" s="19" t="s">
        <v>157</v>
      </c>
      <c r="D47" s="8" t="s">
        <v>309</v>
      </c>
      <c r="E47" s="8"/>
      <c r="F47" s="8" t="s">
        <v>309</v>
      </c>
      <c r="G47" s="8"/>
      <c r="H47" s="8" t="s">
        <v>238</v>
      </c>
      <c r="I47" s="8" t="s">
        <v>17</v>
      </c>
      <c r="J47" s="8"/>
      <c r="K47" s="209" t="s">
        <v>20</v>
      </c>
      <c r="L47" s="243"/>
      <c r="M47" s="118" t="s">
        <v>215</v>
      </c>
      <c r="N47" s="8">
        <f t="shared" si="4"/>
        <v>17</v>
      </c>
      <c r="O47" s="8">
        <f t="shared" ref="O47:O55" si="5">(IF(I47="HT",15,IF(I47="BTĐ",11.9,IF(I47="PHT",13,IF(I47="PBTĐ",5.95,IF(I47="giáo vụ",4,IF(OR(I47="TTCM",I47="CTCĐ",I47="LĐ",P47="Con nhỏ"),3,IF(OR(I47="TKHĐ",I47="TTrND"),2,0))))))+(IF(OR(J47="CĐ",J47="TVTL"),1,IF(J47="PBM",2,0)))))</f>
        <v>0</v>
      </c>
      <c r="P47" s="8"/>
    </row>
    <row r="48" spans="1:16" ht="12.75">
      <c r="A48" s="12">
        <v>45</v>
      </c>
      <c r="B48" s="18" t="s">
        <v>93</v>
      </c>
      <c r="C48" s="19" t="s">
        <v>158</v>
      </c>
      <c r="D48" s="8"/>
      <c r="E48" s="8"/>
      <c r="F48" s="8" t="s">
        <v>309</v>
      </c>
      <c r="G48" s="8"/>
      <c r="H48" s="8" t="s">
        <v>238</v>
      </c>
      <c r="I48" s="8" t="s">
        <v>17</v>
      </c>
      <c r="J48" s="8"/>
      <c r="K48" s="209" t="s">
        <v>139</v>
      </c>
      <c r="L48" s="243" t="s">
        <v>141</v>
      </c>
      <c r="M48" s="118"/>
      <c r="N48" s="8">
        <f t="shared" si="4"/>
        <v>17</v>
      </c>
      <c r="O48" s="8">
        <f t="shared" si="5"/>
        <v>0</v>
      </c>
      <c r="P48" s="8"/>
    </row>
    <row r="49" spans="1:16" ht="12.75">
      <c r="A49" s="12">
        <v>46</v>
      </c>
      <c r="B49" s="18" t="s">
        <v>223</v>
      </c>
      <c r="C49" s="19" t="s">
        <v>225</v>
      </c>
      <c r="D49" s="8"/>
      <c r="E49" s="8"/>
      <c r="F49" s="8" t="s">
        <v>309</v>
      </c>
      <c r="G49" s="8"/>
      <c r="H49" s="8" t="s">
        <v>238</v>
      </c>
      <c r="I49" s="8" t="s">
        <v>17</v>
      </c>
      <c r="J49" s="8"/>
      <c r="K49" s="209" t="s">
        <v>204</v>
      </c>
      <c r="L49" s="243" t="s">
        <v>215</v>
      </c>
      <c r="M49" s="118" t="s">
        <v>32</v>
      </c>
      <c r="N49" s="8">
        <f t="shared" si="4"/>
        <v>17</v>
      </c>
      <c r="O49" s="8">
        <f t="shared" si="5"/>
        <v>0</v>
      </c>
      <c r="P49" s="8"/>
    </row>
    <row r="50" spans="1:16" ht="12.75">
      <c r="A50" s="12">
        <v>47</v>
      </c>
      <c r="B50" s="27" t="s">
        <v>94</v>
      </c>
      <c r="C50" s="28" t="s">
        <v>159</v>
      </c>
      <c r="D50" s="26"/>
      <c r="E50" s="26"/>
      <c r="F50" s="26"/>
      <c r="G50" s="26"/>
      <c r="H50" s="26" t="s">
        <v>34</v>
      </c>
      <c r="I50" s="26" t="s">
        <v>15</v>
      </c>
      <c r="J50" s="26"/>
      <c r="K50" s="211"/>
      <c r="L50" s="245"/>
      <c r="M50" s="120"/>
      <c r="N50" s="26">
        <f t="shared" si="4"/>
        <v>17</v>
      </c>
      <c r="O50" s="8">
        <f t="shared" si="5"/>
        <v>3</v>
      </c>
      <c r="P50" s="26"/>
    </row>
    <row r="51" spans="1:16" ht="12.75">
      <c r="A51" s="12">
        <v>48</v>
      </c>
      <c r="B51" s="27" t="s">
        <v>191</v>
      </c>
      <c r="C51" s="28" t="s">
        <v>164</v>
      </c>
      <c r="D51" s="26"/>
      <c r="E51" s="26"/>
      <c r="F51" s="26" t="s">
        <v>309</v>
      </c>
      <c r="G51" s="26"/>
      <c r="H51" s="26" t="s">
        <v>34</v>
      </c>
      <c r="I51" s="26" t="s">
        <v>17</v>
      </c>
      <c r="J51" s="26"/>
      <c r="K51" s="211" t="s">
        <v>316</v>
      </c>
      <c r="L51" s="245" t="s">
        <v>221</v>
      </c>
      <c r="M51" s="120" t="s">
        <v>117</v>
      </c>
      <c r="N51" s="26">
        <f t="shared" si="4"/>
        <v>17</v>
      </c>
      <c r="O51" s="8">
        <f t="shared" si="5"/>
        <v>0</v>
      </c>
      <c r="P51" s="26"/>
    </row>
    <row r="52" spans="1:16" ht="12.75">
      <c r="A52" s="12">
        <v>49</v>
      </c>
      <c r="B52" s="27" t="s">
        <v>95</v>
      </c>
      <c r="C52" s="28" t="s">
        <v>160</v>
      </c>
      <c r="D52" s="26" t="s">
        <v>309</v>
      </c>
      <c r="E52" s="26"/>
      <c r="F52" s="26" t="s">
        <v>309</v>
      </c>
      <c r="G52" s="26"/>
      <c r="H52" s="26" t="s">
        <v>34</v>
      </c>
      <c r="I52" s="26" t="s">
        <v>17</v>
      </c>
      <c r="J52" s="26"/>
      <c r="K52" s="211"/>
      <c r="L52" s="245"/>
      <c r="M52" s="120"/>
      <c r="N52" s="26">
        <f t="shared" si="4"/>
        <v>17</v>
      </c>
      <c r="O52" s="8">
        <f t="shared" si="5"/>
        <v>0</v>
      </c>
      <c r="P52" s="26"/>
    </row>
    <row r="53" spans="1:16" ht="12.75">
      <c r="A53" s="12">
        <v>50</v>
      </c>
      <c r="B53" s="27" t="s">
        <v>96</v>
      </c>
      <c r="C53" s="28" t="s">
        <v>161</v>
      </c>
      <c r="D53" s="26" t="s">
        <v>309</v>
      </c>
      <c r="E53" s="26"/>
      <c r="F53" s="26"/>
      <c r="G53" s="26" t="s">
        <v>309</v>
      </c>
      <c r="H53" s="26" t="s">
        <v>34</v>
      </c>
      <c r="I53" s="26" t="s">
        <v>17</v>
      </c>
      <c r="J53" s="26"/>
      <c r="K53" s="211"/>
      <c r="L53" s="245"/>
      <c r="M53" s="120" t="s">
        <v>139</v>
      </c>
      <c r="N53" s="26">
        <f t="shared" si="4"/>
        <v>17</v>
      </c>
      <c r="O53" s="8">
        <f t="shared" si="5"/>
        <v>0</v>
      </c>
      <c r="P53" s="26"/>
    </row>
    <row r="54" spans="1:16" ht="12.75">
      <c r="A54" s="12">
        <v>51</v>
      </c>
      <c r="B54" s="27" t="s">
        <v>97</v>
      </c>
      <c r="C54" s="28" t="s">
        <v>162</v>
      </c>
      <c r="D54" s="26" t="s">
        <v>309</v>
      </c>
      <c r="E54" s="26"/>
      <c r="F54" s="26" t="s">
        <v>309</v>
      </c>
      <c r="G54" s="26"/>
      <c r="H54" s="26" t="s">
        <v>34</v>
      </c>
      <c r="I54" s="26" t="s">
        <v>17</v>
      </c>
      <c r="J54" s="26"/>
      <c r="K54" s="211"/>
      <c r="L54" s="245" t="s">
        <v>216</v>
      </c>
      <c r="M54" s="120"/>
      <c r="N54" s="26">
        <f t="shared" si="4"/>
        <v>17</v>
      </c>
      <c r="O54" s="8">
        <f t="shared" si="5"/>
        <v>0</v>
      </c>
      <c r="P54" s="26"/>
    </row>
    <row r="55" spans="1:16" ht="12.75">
      <c r="A55" s="12">
        <v>52</v>
      </c>
      <c r="B55" s="27" t="s">
        <v>98</v>
      </c>
      <c r="C55" s="28" t="s">
        <v>163</v>
      </c>
      <c r="D55" s="26" t="s">
        <v>309</v>
      </c>
      <c r="E55" s="26"/>
      <c r="F55" s="26" t="s">
        <v>309</v>
      </c>
      <c r="G55" s="26"/>
      <c r="H55" s="26" t="s">
        <v>34</v>
      </c>
      <c r="I55" s="26" t="s">
        <v>17</v>
      </c>
      <c r="J55" s="26"/>
      <c r="K55" s="211" t="s">
        <v>316</v>
      </c>
      <c r="L55" s="245" t="s">
        <v>27</v>
      </c>
      <c r="M55" s="120" t="s">
        <v>202</v>
      </c>
      <c r="N55" s="26">
        <f t="shared" si="4"/>
        <v>17</v>
      </c>
      <c r="O55" s="8">
        <f t="shared" si="5"/>
        <v>0</v>
      </c>
      <c r="P55" s="26"/>
    </row>
    <row r="56" spans="1:16">
      <c r="A56" s="12">
        <v>53</v>
      </c>
      <c r="B56" s="25" t="s">
        <v>101</v>
      </c>
      <c r="C56" s="23" t="s">
        <v>197</v>
      </c>
      <c r="D56" s="24" t="s">
        <v>309</v>
      </c>
      <c r="E56" s="24"/>
      <c r="F56" s="24"/>
      <c r="G56" s="24"/>
      <c r="H56" s="24" t="s">
        <v>166</v>
      </c>
      <c r="I56" s="24" t="s">
        <v>218</v>
      </c>
      <c r="J56" s="20" t="s">
        <v>239</v>
      </c>
      <c r="K56" s="210"/>
      <c r="L56" s="25"/>
      <c r="M56" s="43"/>
      <c r="N56" s="24">
        <f t="shared" si="4"/>
        <v>17</v>
      </c>
      <c r="O56" s="8">
        <v>9</v>
      </c>
      <c r="P56" s="24"/>
    </row>
    <row r="57" spans="1:16" hidden="1">
      <c r="A57" s="12"/>
      <c r="B57" s="25" t="s">
        <v>441</v>
      </c>
      <c r="C57" s="23"/>
      <c r="D57" s="24"/>
      <c r="E57" s="24"/>
      <c r="F57" s="24"/>
      <c r="G57" s="24"/>
      <c r="H57" s="24"/>
      <c r="I57" s="24"/>
      <c r="J57" s="20"/>
      <c r="K57" s="210"/>
      <c r="L57" s="25"/>
      <c r="M57" s="43"/>
      <c r="N57" s="24"/>
      <c r="O57" s="8"/>
      <c r="P57" s="24"/>
    </row>
    <row r="58" spans="1:16">
      <c r="A58" s="12">
        <v>54</v>
      </c>
      <c r="B58" s="25" t="s">
        <v>102</v>
      </c>
      <c r="C58" s="23" t="s">
        <v>165</v>
      </c>
      <c r="D58" s="24" t="s">
        <v>309</v>
      </c>
      <c r="E58" s="24"/>
      <c r="F58" s="24"/>
      <c r="G58" s="24"/>
      <c r="H58" s="24" t="s">
        <v>166</v>
      </c>
      <c r="I58" s="24" t="s">
        <v>17</v>
      </c>
      <c r="J58" s="20"/>
      <c r="K58" s="210"/>
      <c r="L58" s="25"/>
      <c r="M58" s="43"/>
      <c r="N58" s="24">
        <f>17-(IF(I58="HT",15,IF(I58="PHT",13,0))+IF(I58="GVTS",2,0))</f>
        <v>17</v>
      </c>
      <c r="O58" s="8">
        <f>(IF(I58="HT",15,IF(I58="BTĐ",11.9,IF(I58="PHT",13,IF(I58="PBTĐ",5.95,IF(I58="giáo vụ",4,IF(OR(I58="TTCM",I58="CTCĐ",I58="LĐ",P58="Con nhỏ"),3,IF(OR(I58="TKHĐ",I58="TTrND"),2,0))))))+(IF(OR(J58="CĐ",J58="TVTL"),1,IF(J58="PBM",2,0)))))</f>
        <v>0</v>
      </c>
      <c r="P58" s="24"/>
    </row>
    <row r="59" spans="1:16">
      <c r="A59" s="12">
        <v>55</v>
      </c>
      <c r="B59" s="25" t="s">
        <v>103</v>
      </c>
      <c r="C59" s="23" t="s">
        <v>167</v>
      </c>
      <c r="D59" s="24" t="s">
        <v>309</v>
      </c>
      <c r="E59" s="24"/>
      <c r="F59" s="24"/>
      <c r="G59" s="24"/>
      <c r="H59" s="24" t="s">
        <v>166</v>
      </c>
      <c r="I59" s="24" t="s">
        <v>15</v>
      </c>
      <c r="J59" s="20"/>
      <c r="K59" s="210"/>
      <c r="L59" s="25"/>
      <c r="M59" s="43"/>
      <c r="N59" s="24">
        <f>17-(IF(I59="HT",15,IF(I59="PHT",13,0))+IF(I59="GVTS",2,0))</f>
        <v>17</v>
      </c>
      <c r="O59" s="8">
        <f>(IF(I59="HT",15,IF(I59="BTĐ",11.9,IF(I59="PHT",13,IF(I59="PBTĐ",5.95,IF(I59="giáo vụ",4,IF(OR(I59="TTCM",I59="CTCĐ",I59="LĐ",P59="Con nhỏ"),3,IF(OR(I59="TKHĐ",I59="TTrND"),2,0))))))+(IF(OR(J59="CĐ",J59="TVTL"),1,IF(J59="PBM",2,0)))))</f>
        <v>3</v>
      </c>
      <c r="P59" s="24"/>
    </row>
    <row r="60" spans="1:16">
      <c r="A60" s="12">
        <v>56</v>
      </c>
      <c r="B60" s="25" t="s">
        <v>104</v>
      </c>
      <c r="C60" s="23" t="s">
        <v>168</v>
      </c>
      <c r="D60" s="24"/>
      <c r="E60" s="24"/>
      <c r="F60" s="24" t="s">
        <v>309</v>
      </c>
      <c r="G60" s="24" t="s">
        <v>309</v>
      </c>
      <c r="H60" s="24" t="s">
        <v>166</v>
      </c>
      <c r="I60" s="24" t="s">
        <v>17</v>
      </c>
      <c r="J60" s="20"/>
      <c r="K60" s="25"/>
      <c r="L60" s="25"/>
      <c r="M60" s="43"/>
      <c r="N60" s="24">
        <f>17-(IF(I60="HT",15,IF(I60="PHT",13,0))+IF(I60="GVTS",2,0))</f>
        <v>17</v>
      </c>
      <c r="O60" s="8">
        <f>(IF(I60="HT",15,IF(I60="BTĐ",11.9,IF(I60="PHT",13,IF(I60="PBTĐ",5.95,IF(I60="giáo vụ",4,IF(OR(I60="TTCM",I60="CTCĐ",I60="LĐ",P60="Con nhỏ"),3,IF(OR(I60="TKHĐ",I60="TTrND"),2,0))))))+(IF(OR(J60="CĐ",J60="TVTL"),1,IF(J60="PBM",2,0)))))</f>
        <v>0</v>
      </c>
      <c r="P60" s="24"/>
    </row>
    <row r="61" spans="1:16">
      <c r="A61" s="12">
        <v>57</v>
      </c>
      <c r="B61" s="294" t="s">
        <v>105</v>
      </c>
      <c r="C61" s="295" t="s">
        <v>476</v>
      </c>
      <c r="D61" s="24"/>
      <c r="E61" s="24"/>
      <c r="F61" s="24"/>
      <c r="G61" s="24"/>
      <c r="H61" s="24" t="s">
        <v>166</v>
      </c>
      <c r="I61" s="290" t="s">
        <v>475</v>
      </c>
      <c r="J61" s="20"/>
      <c r="K61" s="25"/>
      <c r="L61" s="25"/>
      <c r="M61" s="43"/>
      <c r="N61" s="24"/>
      <c r="O61" s="8">
        <f>(IF(I61="HT",15,IF(I61="BTĐ",11.9,IF(I61="PHT",13,IF(I61="PBTĐ",5.95,IF(I61="giáo vụ",4,IF(OR(I61="TTCM",I61="CTCĐ",I61="LĐ",P61="Con nhỏ"),3,IF(OR(I61="TKHĐ",I61="TTrND"),2,0))))))+(IF(OR(J61="CĐ",J61="TVTL"),1,IF(J61="PBM",2,0)))))</f>
        <v>0</v>
      </c>
      <c r="P61" s="24"/>
    </row>
    <row r="62" spans="1:16">
      <c r="A62" s="12">
        <v>58</v>
      </c>
      <c r="B62" s="32" t="s">
        <v>209</v>
      </c>
      <c r="C62" s="33" t="s">
        <v>169</v>
      </c>
      <c r="D62" s="29"/>
      <c r="E62" s="29"/>
      <c r="F62" s="29"/>
      <c r="G62" s="29"/>
      <c r="H62" s="29"/>
      <c r="I62" s="29" t="s">
        <v>170</v>
      </c>
      <c r="J62" s="29"/>
      <c r="K62" s="29"/>
      <c r="L62" s="29"/>
      <c r="M62" s="44"/>
      <c r="N62" s="29"/>
      <c r="O62" s="29"/>
      <c r="P62" s="29"/>
    </row>
    <row r="63" spans="1:16">
      <c r="A63" s="12">
        <v>59</v>
      </c>
      <c r="B63" s="32" t="s">
        <v>210</v>
      </c>
      <c r="C63" s="33" t="s">
        <v>171</v>
      </c>
      <c r="D63" s="29"/>
      <c r="E63" s="29"/>
      <c r="F63" s="29" t="s">
        <v>309</v>
      </c>
      <c r="G63" s="29"/>
      <c r="H63" s="29"/>
      <c r="I63" s="29" t="s">
        <v>172</v>
      </c>
      <c r="J63" s="29"/>
      <c r="K63" s="29"/>
      <c r="L63" s="29"/>
      <c r="M63" s="44"/>
      <c r="N63" s="29"/>
      <c r="O63" s="29"/>
      <c r="P63" s="29"/>
    </row>
    <row r="64" spans="1:16">
      <c r="A64" s="12">
        <v>60</v>
      </c>
      <c r="B64" s="32" t="s">
        <v>211</v>
      </c>
      <c r="C64" s="31" t="s">
        <v>175</v>
      </c>
      <c r="D64" s="29"/>
      <c r="E64" s="29"/>
      <c r="F64" s="29" t="s">
        <v>309</v>
      </c>
      <c r="G64" s="29"/>
      <c r="H64" s="29"/>
      <c r="I64" s="29" t="s">
        <v>173</v>
      </c>
      <c r="J64" s="29"/>
      <c r="K64" s="29"/>
      <c r="L64" s="29"/>
      <c r="M64" s="44"/>
      <c r="N64" s="29"/>
      <c r="O64" s="29"/>
      <c r="P64" s="29"/>
    </row>
    <row r="65" spans="1:18">
      <c r="A65" s="12">
        <v>61</v>
      </c>
      <c r="B65" s="32" t="s">
        <v>212</v>
      </c>
      <c r="C65" s="33" t="s">
        <v>236</v>
      </c>
      <c r="D65" s="29"/>
      <c r="E65" s="29"/>
      <c r="F65" s="29" t="s">
        <v>309</v>
      </c>
      <c r="G65" s="29"/>
      <c r="H65" s="29"/>
      <c r="I65" s="29" t="s">
        <v>196</v>
      </c>
      <c r="J65" s="29"/>
      <c r="K65" s="29"/>
      <c r="L65" s="29"/>
      <c r="M65" s="44"/>
      <c r="N65" s="29"/>
      <c r="O65" s="29"/>
      <c r="P65" s="29"/>
    </row>
    <row r="66" spans="1:18">
      <c r="A66" s="12">
        <v>62</v>
      </c>
      <c r="B66" s="32" t="s">
        <v>213</v>
      </c>
      <c r="C66" s="33" t="s">
        <v>354</v>
      </c>
      <c r="D66" s="29"/>
      <c r="E66" s="29"/>
      <c r="F66" s="29" t="s">
        <v>309</v>
      </c>
      <c r="G66" s="29"/>
      <c r="H66" s="29"/>
      <c r="I66" s="29" t="s">
        <v>214</v>
      </c>
      <c r="J66" s="29"/>
      <c r="K66" s="29"/>
      <c r="L66" s="29"/>
      <c r="M66" s="44"/>
      <c r="N66" s="29"/>
      <c r="O66" s="29"/>
      <c r="P66" s="29"/>
    </row>
    <row r="67" spans="1:18">
      <c r="A67" s="12">
        <v>63</v>
      </c>
      <c r="B67" s="32" t="s">
        <v>231</v>
      </c>
      <c r="C67" s="33" t="s">
        <v>353</v>
      </c>
      <c r="D67" s="29"/>
      <c r="E67" s="29"/>
      <c r="F67" s="29"/>
      <c r="G67" s="29"/>
      <c r="H67" s="29"/>
      <c r="I67" s="29" t="s">
        <v>170</v>
      </c>
      <c r="J67" s="29"/>
      <c r="K67" s="29"/>
      <c r="L67" s="29"/>
      <c r="M67" s="44"/>
      <c r="N67" s="29"/>
      <c r="O67" s="29"/>
      <c r="P67" s="29"/>
      <c r="R67" s="9">
        <f>17/57</f>
        <v>0.2982456140350877</v>
      </c>
    </row>
    <row r="68" spans="1:18">
      <c r="A68" s="12">
        <v>64</v>
      </c>
      <c r="B68" s="32" t="s">
        <v>472</v>
      </c>
      <c r="C68" s="33" t="s">
        <v>433</v>
      </c>
      <c r="D68" s="29" t="s">
        <v>309</v>
      </c>
      <c r="E68" s="29"/>
      <c r="F68" s="29"/>
      <c r="G68" s="29"/>
      <c r="H68" s="29"/>
      <c r="I68" s="29" t="s">
        <v>477</v>
      </c>
      <c r="J68" s="29"/>
      <c r="K68" s="29"/>
      <c r="L68" s="29"/>
      <c r="M68" s="44"/>
      <c r="N68" s="29"/>
      <c r="O68" s="29"/>
      <c r="P68" s="29"/>
    </row>
    <row r="69" spans="1:18">
      <c r="A69" s="12">
        <v>65</v>
      </c>
      <c r="B69" s="32" t="s">
        <v>471</v>
      </c>
      <c r="C69" s="33" t="s">
        <v>470</v>
      </c>
      <c r="D69" s="29"/>
      <c r="E69" s="29"/>
      <c r="F69" s="29"/>
      <c r="G69" s="29"/>
      <c r="H69" s="29"/>
      <c r="I69" s="29" t="s">
        <v>230</v>
      </c>
      <c r="J69" s="29"/>
      <c r="K69" s="29"/>
      <c r="L69" s="29"/>
      <c r="M69" s="44"/>
      <c r="N69" s="29"/>
      <c r="O69" s="29"/>
      <c r="P69" s="29"/>
    </row>
    <row r="70" spans="1:18">
      <c r="A70" s="114"/>
      <c r="B70" s="115"/>
      <c r="C70" s="112"/>
      <c r="D70" s="116">
        <f>COUNTA(D4:D69)</f>
        <v>33</v>
      </c>
      <c r="E70" s="116">
        <f>COUNTA(E4:E69)</f>
        <v>17</v>
      </c>
      <c r="F70" s="116">
        <f>COUNTA(F4:F69)</f>
        <v>33</v>
      </c>
      <c r="G70" s="116">
        <f>COUNTA(G4:G69)</f>
        <v>5</v>
      </c>
      <c r="H70" s="116"/>
      <c r="I70" s="116"/>
      <c r="J70" s="116"/>
      <c r="K70" s="116">
        <f>COUNTA(K4:K69)</f>
        <v>25</v>
      </c>
      <c r="L70" s="116">
        <f>COUNTA(L4:L69)</f>
        <v>27</v>
      </c>
      <c r="M70" s="116">
        <f>COUNTA(M4:M69)</f>
        <v>28</v>
      </c>
      <c r="N70" s="113">
        <f>SUM(N4:N69)</f>
        <v>909</v>
      </c>
      <c r="O70" s="113">
        <f>SUM(O4:O69)</f>
        <v>119</v>
      </c>
      <c r="P70" s="113"/>
    </row>
    <row r="71" spans="1:18" ht="12.75">
      <c r="L71" s="53"/>
      <c r="M71" s="690" t="s">
        <v>315</v>
      </c>
      <c r="N71" s="690"/>
      <c r="O71" s="690"/>
    </row>
    <row r="72" spans="1:18" ht="12.75">
      <c r="L72" s="4"/>
      <c r="M72" s="4"/>
    </row>
    <row r="73" spans="1:18" ht="12.75">
      <c r="L73" s="4"/>
      <c r="M73" s="4"/>
    </row>
    <row r="74" spans="1:18" ht="12.75">
      <c r="L74" s="4"/>
      <c r="M74" s="4"/>
    </row>
    <row r="75" spans="1:18" ht="13.5">
      <c r="L75" s="50"/>
      <c r="M75" s="691" t="s">
        <v>145</v>
      </c>
      <c r="N75" s="691"/>
      <c r="O75" s="691"/>
    </row>
    <row r="90" spans="16:27" ht="18" thickBot="1">
      <c r="P90" s="269">
        <v>445</v>
      </c>
      <c r="Q90" s="269">
        <v>260</v>
      </c>
      <c r="R90" s="269">
        <v>70</v>
      </c>
      <c r="S90" s="269">
        <v>50</v>
      </c>
      <c r="U90" s="269">
        <v>3</v>
      </c>
      <c r="V90" s="269" t="s">
        <v>445</v>
      </c>
      <c r="W90" s="269" t="s">
        <v>446</v>
      </c>
      <c r="X90" s="269" t="s">
        <v>447</v>
      </c>
      <c r="Y90" s="269">
        <v>3</v>
      </c>
      <c r="Z90" s="269">
        <v>3</v>
      </c>
      <c r="AA90" s="270" t="s">
        <v>447</v>
      </c>
    </row>
    <row r="91" spans="16:27" ht="18" thickBot="1">
      <c r="P91" s="269">
        <v>380</v>
      </c>
      <c r="Q91" s="269">
        <v>220</v>
      </c>
      <c r="R91" s="269">
        <v>90</v>
      </c>
      <c r="S91" s="269">
        <v>69</v>
      </c>
      <c r="U91" s="269">
        <v>5</v>
      </c>
      <c r="V91" s="269">
        <v>5</v>
      </c>
      <c r="W91" s="269" t="s">
        <v>445</v>
      </c>
      <c r="X91" s="269" t="s">
        <v>448</v>
      </c>
      <c r="Y91" s="269">
        <v>1</v>
      </c>
      <c r="Z91" s="269">
        <v>5</v>
      </c>
      <c r="AA91" s="269">
        <v>2</v>
      </c>
    </row>
    <row r="92" spans="16:27" ht="18" thickBot="1">
      <c r="P92" s="269">
        <v>315</v>
      </c>
      <c r="Q92" s="269">
        <v>177</v>
      </c>
      <c r="R92" s="269">
        <v>89</v>
      </c>
      <c r="S92" s="269">
        <v>51</v>
      </c>
      <c r="U92" s="269">
        <v>13</v>
      </c>
      <c r="V92" s="269">
        <v>4</v>
      </c>
      <c r="W92" s="269">
        <v>0</v>
      </c>
      <c r="X92" s="269">
        <v>0</v>
      </c>
      <c r="Y92" s="269">
        <v>6</v>
      </c>
      <c r="Z92" s="269">
        <v>13</v>
      </c>
      <c r="AA92" s="269">
        <v>0</v>
      </c>
    </row>
    <row r="93" spans="16:27" ht="18" thickBot="1">
      <c r="P93" s="9">
        <f t="shared" ref="P93:R93" si="6">SUM(P90:P92)</f>
        <v>1140</v>
      </c>
      <c r="Q93" s="9">
        <f t="shared" si="6"/>
        <v>657</v>
      </c>
      <c r="R93" s="9">
        <f t="shared" si="6"/>
        <v>249</v>
      </c>
      <c r="S93" s="9">
        <f>SUM(S90:S92)</f>
        <v>170</v>
      </c>
      <c r="U93" s="269">
        <v>5</v>
      </c>
      <c r="V93" s="269">
        <v>5</v>
      </c>
      <c r="W93" s="269">
        <v>0</v>
      </c>
      <c r="X93" s="269">
        <v>0</v>
      </c>
      <c r="Y93" s="269">
        <v>3</v>
      </c>
      <c r="Z93" s="269">
        <v>5</v>
      </c>
      <c r="AA93" s="269">
        <v>0</v>
      </c>
    </row>
    <row r="94" spans="16:27" ht="18" thickBot="1">
      <c r="U94" s="269">
        <v>3</v>
      </c>
      <c r="V94" s="269">
        <v>2</v>
      </c>
      <c r="W94" s="269">
        <v>0</v>
      </c>
      <c r="X94" s="269">
        <v>0</v>
      </c>
      <c r="Y94" s="269">
        <v>1</v>
      </c>
      <c r="Z94" s="269">
        <v>3</v>
      </c>
      <c r="AA94" s="269">
        <v>0</v>
      </c>
    </row>
    <row r="95" spans="16:27" ht="18" thickBot="1">
      <c r="U95" s="269">
        <v>4</v>
      </c>
      <c r="V95" s="269">
        <v>3</v>
      </c>
      <c r="W95" s="269">
        <v>0</v>
      </c>
      <c r="X95" s="269">
        <v>0</v>
      </c>
      <c r="Y95" s="269">
        <v>1</v>
      </c>
      <c r="Z95" s="269">
        <v>4</v>
      </c>
      <c r="AA95" s="269">
        <v>0</v>
      </c>
    </row>
    <row r="96" spans="16:27" ht="18" thickBot="1">
      <c r="U96" s="269">
        <v>2</v>
      </c>
      <c r="V96" s="269">
        <v>1</v>
      </c>
      <c r="W96" s="269">
        <v>0</v>
      </c>
      <c r="X96" s="269">
        <v>0</v>
      </c>
      <c r="Y96" s="269">
        <v>2</v>
      </c>
      <c r="Z96" s="269">
        <v>2</v>
      </c>
      <c r="AA96" s="269">
        <v>0</v>
      </c>
    </row>
    <row r="97" spans="21:27" ht="18" thickBot="1">
      <c r="U97" s="269">
        <v>6</v>
      </c>
      <c r="V97" s="269">
        <v>4</v>
      </c>
      <c r="W97" s="269">
        <v>1</v>
      </c>
      <c r="X97" s="269">
        <v>0</v>
      </c>
      <c r="Y97" s="269">
        <v>4</v>
      </c>
      <c r="Z97" s="269">
        <v>6</v>
      </c>
      <c r="AA97" s="269">
        <v>0</v>
      </c>
    </row>
    <row r="98" spans="21:27" ht="18" thickBot="1">
      <c r="U98" s="269">
        <v>4</v>
      </c>
      <c r="V98" s="269">
        <v>1</v>
      </c>
      <c r="W98" s="269">
        <v>1</v>
      </c>
      <c r="X98" s="269">
        <v>1</v>
      </c>
      <c r="Y98" s="269">
        <v>1</v>
      </c>
      <c r="Z98" s="269">
        <v>4</v>
      </c>
      <c r="AA98" s="269">
        <v>0</v>
      </c>
    </row>
    <row r="99" spans="21:27" ht="18" thickBot="1">
      <c r="U99" s="269">
        <v>3</v>
      </c>
      <c r="V99" s="269">
        <v>2</v>
      </c>
      <c r="W99" s="269">
        <v>0</v>
      </c>
      <c r="X99" s="269">
        <v>0</v>
      </c>
      <c r="Y99" s="269">
        <v>3</v>
      </c>
      <c r="Z99" s="269">
        <v>3</v>
      </c>
      <c r="AA99" s="269">
        <v>0</v>
      </c>
    </row>
    <row r="100" spans="21:27" ht="18" thickBot="1">
      <c r="U100" s="269">
        <v>7</v>
      </c>
      <c r="V100" s="269">
        <v>4</v>
      </c>
      <c r="W100" s="269">
        <v>1</v>
      </c>
      <c r="X100" s="269">
        <v>1</v>
      </c>
      <c r="Y100" s="269">
        <v>5</v>
      </c>
      <c r="Z100" s="269">
        <v>7</v>
      </c>
      <c r="AA100" s="269">
        <v>0</v>
      </c>
    </row>
    <row r="101" spans="21:27" ht="18" thickBot="1">
      <c r="U101" s="269">
        <v>4</v>
      </c>
      <c r="V101" s="269">
        <v>1</v>
      </c>
      <c r="W101" s="269">
        <v>1</v>
      </c>
      <c r="X101" s="269">
        <v>1</v>
      </c>
      <c r="Y101" s="269">
        <v>3</v>
      </c>
      <c r="Z101" s="269">
        <v>4</v>
      </c>
      <c r="AA101" s="269">
        <v>0</v>
      </c>
    </row>
    <row r="102" spans="21:27" ht="18" thickBot="1">
      <c r="U102" s="270">
        <f>SUM(U90:U101)</f>
        <v>59</v>
      </c>
      <c r="V102" s="270">
        <v>32</v>
      </c>
      <c r="W102" s="270">
        <v>4</v>
      </c>
      <c r="X102" s="270">
        <v>3</v>
      </c>
      <c r="Y102" s="270">
        <v>33</v>
      </c>
      <c r="Z102" s="270">
        <v>59</v>
      </c>
      <c r="AA102" s="270">
        <v>2</v>
      </c>
    </row>
  </sheetData>
  <mergeCells count="5">
    <mergeCell ref="A1:H1"/>
    <mergeCell ref="I1:P1"/>
    <mergeCell ref="A2:P2"/>
    <mergeCell ref="M71:O71"/>
    <mergeCell ref="M75:O75"/>
  </mergeCells>
  <phoneticPr fontId="17" type="noConversion"/>
  <printOptions horizontalCentered="1"/>
  <pageMargins left="0.23622047244094491" right="0.23622047244094491" top="0.35433070866141736" bottom="0.35433070866141736" header="0.31496062992125984" footer="0.31496062992125984"/>
  <pageSetup paperSize="9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34"/>
  <sheetViews>
    <sheetView topLeftCell="A3" workbookViewId="0">
      <selection activeCell="A334" sqref="A334:N334"/>
    </sheetView>
  </sheetViews>
  <sheetFormatPr defaultColWidth="5.375" defaultRowHeight="16.5"/>
  <cols>
    <col min="1" max="1" width="6.375" style="67" bestFit="1" customWidth="1"/>
    <col min="2" max="2" width="7.75" style="67" bestFit="1" customWidth="1"/>
    <col min="3" max="3" width="24.125" style="67" bestFit="1" customWidth="1"/>
    <col min="4" max="4" width="15" style="67" bestFit="1" customWidth="1"/>
    <col min="5" max="5" width="8.625" style="67" bestFit="1" customWidth="1"/>
    <col min="6" max="6" width="14.75" style="67" bestFit="1" customWidth="1"/>
    <col min="7" max="7" width="10.5" style="67" bestFit="1" customWidth="1"/>
    <col min="8" max="8" width="26.75" style="67" customWidth="1"/>
    <col min="9" max="9" width="18.625" style="67" customWidth="1"/>
    <col min="10" max="16384" width="5.375" style="67"/>
  </cols>
  <sheetData>
    <row r="1" spans="1:9" s="9" customFormat="1" ht="33.6" customHeight="1">
      <c r="A1" s="685" t="s">
        <v>346</v>
      </c>
      <c r="B1" s="685"/>
      <c r="C1" s="685"/>
      <c r="D1" s="685"/>
      <c r="E1" s="687" t="s">
        <v>343</v>
      </c>
      <c r="F1" s="687"/>
      <c r="G1" s="687"/>
      <c r="H1" s="687"/>
      <c r="I1" s="687"/>
    </row>
    <row r="2" spans="1:9" s="9" customFormat="1" ht="9" customHeight="1">
      <c r="A2" s="271"/>
      <c r="B2" s="271"/>
      <c r="C2" s="271"/>
      <c r="D2" s="272"/>
      <c r="E2" s="272"/>
      <c r="F2" s="272"/>
      <c r="G2" s="272"/>
      <c r="H2" s="272"/>
    </row>
    <row r="3" spans="1:9" ht="18.75">
      <c r="A3" s="692" t="s">
        <v>478</v>
      </c>
      <c r="B3" s="692"/>
      <c r="C3" s="692"/>
      <c r="D3" s="692"/>
      <c r="E3" s="692"/>
      <c r="F3" s="692"/>
      <c r="G3" s="692"/>
      <c r="H3" s="692"/>
      <c r="I3" s="692"/>
    </row>
    <row r="4" spans="1:9" s="288" customFormat="1" ht="18.75">
      <c r="A4" s="693" t="s">
        <v>481</v>
      </c>
      <c r="B4" s="693"/>
      <c r="C4" s="693"/>
      <c r="D4" s="693"/>
      <c r="E4" s="693"/>
      <c r="F4" s="693"/>
      <c r="G4" s="693"/>
      <c r="H4" s="693"/>
      <c r="I4" s="693"/>
    </row>
    <row r="5" spans="1:9" ht="9" customHeight="1"/>
    <row r="6" spans="1:9">
      <c r="A6" s="207" t="s">
        <v>468</v>
      </c>
      <c r="B6" s="207" t="s">
        <v>226</v>
      </c>
      <c r="C6" s="207" t="s">
        <v>227</v>
      </c>
      <c r="D6" s="207" t="s">
        <v>377</v>
      </c>
      <c r="E6" s="207" t="s">
        <v>228</v>
      </c>
      <c r="F6" s="207" t="s">
        <v>229</v>
      </c>
      <c r="G6" s="207" t="s">
        <v>237</v>
      </c>
      <c r="H6" s="207" t="s">
        <v>465</v>
      </c>
      <c r="I6" s="207" t="s">
        <v>466</v>
      </c>
    </row>
    <row r="7" spans="1:9">
      <c r="A7" s="273">
        <v>1</v>
      </c>
      <c r="B7" s="274" t="s">
        <v>223</v>
      </c>
      <c r="C7" s="275" t="s">
        <v>234</v>
      </c>
      <c r="D7" s="273" t="s">
        <v>238</v>
      </c>
      <c r="E7" s="273" t="s">
        <v>17</v>
      </c>
      <c r="F7" s="274" t="s">
        <v>32</v>
      </c>
      <c r="G7" s="274">
        <v>26</v>
      </c>
      <c r="H7" s="282" t="s">
        <v>460</v>
      </c>
      <c r="I7" s="283" t="s">
        <v>464</v>
      </c>
    </row>
    <row r="8" spans="1:9">
      <c r="A8" s="273">
        <v>2</v>
      </c>
      <c r="B8" s="274" t="s">
        <v>49</v>
      </c>
      <c r="C8" s="275" t="s">
        <v>121</v>
      </c>
      <c r="D8" s="273" t="s">
        <v>19</v>
      </c>
      <c r="E8" s="273" t="s">
        <v>17</v>
      </c>
      <c r="F8" s="274" t="s">
        <v>21</v>
      </c>
      <c r="G8" s="274">
        <v>27</v>
      </c>
      <c r="H8" s="282" t="s">
        <v>459</v>
      </c>
      <c r="I8" s="283" t="s">
        <v>463</v>
      </c>
    </row>
    <row r="9" spans="1:9">
      <c r="A9" s="273">
        <v>3</v>
      </c>
      <c r="B9" s="274" t="s">
        <v>13</v>
      </c>
      <c r="C9" s="275" t="s">
        <v>116</v>
      </c>
      <c r="D9" s="273" t="s">
        <v>19</v>
      </c>
      <c r="E9" s="273" t="s">
        <v>17</v>
      </c>
      <c r="F9" s="274" t="s">
        <v>149</v>
      </c>
      <c r="G9" s="274">
        <v>28</v>
      </c>
      <c r="H9" s="282" t="s">
        <v>458</v>
      </c>
      <c r="I9" s="283" t="s">
        <v>463</v>
      </c>
    </row>
    <row r="10" spans="1:9">
      <c r="A10" s="273">
        <v>4</v>
      </c>
      <c r="B10" s="274" t="s">
        <v>55</v>
      </c>
      <c r="C10" s="275" t="s">
        <v>128</v>
      </c>
      <c r="D10" s="273" t="s">
        <v>19</v>
      </c>
      <c r="E10" s="273" t="s">
        <v>17</v>
      </c>
      <c r="F10" s="274" t="s">
        <v>122</v>
      </c>
      <c r="G10" s="274">
        <v>29</v>
      </c>
      <c r="H10" s="282" t="s">
        <v>458</v>
      </c>
      <c r="I10" s="283" t="s">
        <v>463</v>
      </c>
    </row>
    <row r="11" spans="1:9">
      <c r="A11" s="273">
        <v>5</v>
      </c>
      <c r="B11" s="274" t="s">
        <v>191</v>
      </c>
      <c r="C11" s="275" t="s">
        <v>164</v>
      </c>
      <c r="D11" s="273" t="s">
        <v>34</v>
      </c>
      <c r="E11" s="273" t="s">
        <v>17</v>
      </c>
      <c r="F11" s="274" t="s">
        <v>117</v>
      </c>
      <c r="G11" s="274">
        <v>30</v>
      </c>
      <c r="H11" s="282" t="s">
        <v>457</v>
      </c>
      <c r="I11" s="283" t="s">
        <v>462</v>
      </c>
    </row>
    <row r="12" spans="1:9" s="74" customFormat="1">
      <c r="A12" s="273">
        <v>6</v>
      </c>
      <c r="B12" s="274" t="s">
        <v>68</v>
      </c>
      <c r="C12" s="275" t="s">
        <v>140</v>
      </c>
      <c r="D12" s="273" t="s">
        <v>26</v>
      </c>
      <c r="E12" s="273" t="s">
        <v>17</v>
      </c>
      <c r="F12" s="274" t="s">
        <v>198</v>
      </c>
      <c r="G12" s="274">
        <v>31</v>
      </c>
      <c r="H12" s="282" t="s">
        <v>457</v>
      </c>
      <c r="I12" s="283" t="s">
        <v>462</v>
      </c>
    </row>
    <row r="13" spans="1:9" s="74" customFormat="1">
      <c r="A13" s="273">
        <v>7</v>
      </c>
      <c r="B13" s="274" t="s">
        <v>75</v>
      </c>
      <c r="C13" s="275" t="s">
        <v>148</v>
      </c>
      <c r="D13" s="273" t="s">
        <v>180</v>
      </c>
      <c r="E13" s="273" t="s">
        <v>17</v>
      </c>
      <c r="F13" s="274" t="s">
        <v>199</v>
      </c>
      <c r="G13" s="274">
        <v>32</v>
      </c>
      <c r="H13" s="282" t="s">
        <v>456</v>
      </c>
      <c r="I13" s="283" t="s">
        <v>461</v>
      </c>
    </row>
    <row r="14" spans="1:9">
      <c r="A14" s="273">
        <v>8</v>
      </c>
      <c r="B14" s="274" t="s">
        <v>61</v>
      </c>
      <c r="C14" s="275" t="s">
        <v>133</v>
      </c>
      <c r="D14" s="273" t="s">
        <v>23</v>
      </c>
      <c r="E14" s="273" t="s">
        <v>17</v>
      </c>
      <c r="F14" s="274" t="s">
        <v>200</v>
      </c>
      <c r="G14" s="274">
        <v>33</v>
      </c>
      <c r="H14" s="282" t="s">
        <v>455</v>
      </c>
      <c r="I14" s="283" t="s">
        <v>461</v>
      </c>
    </row>
    <row r="15" spans="1:9">
      <c r="A15" s="273">
        <v>9</v>
      </c>
      <c r="B15" s="274" t="s">
        <v>54</v>
      </c>
      <c r="C15" s="275" t="s">
        <v>127</v>
      </c>
      <c r="D15" s="273" t="s">
        <v>19</v>
      </c>
      <c r="E15" s="273" t="s">
        <v>17</v>
      </c>
      <c r="F15" s="274" t="s">
        <v>201</v>
      </c>
      <c r="G15" s="274">
        <v>34</v>
      </c>
      <c r="H15" s="282" t="s">
        <v>455</v>
      </c>
      <c r="I15" s="283" t="s">
        <v>461</v>
      </c>
    </row>
    <row r="16" spans="1:9" s="74" customFormat="1">
      <c r="A16" s="273">
        <v>10</v>
      </c>
      <c r="B16" s="274" t="s">
        <v>98</v>
      </c>
      <c r="C16" s="275" t="s">
        <v>163</v>
      </c>
      <c r="D16" s="273" t="s">
        <v>34</v>
      </c>
      <c r="E16" s="273" t="s">
        <v>17</v>
      </c>
      <c r="F16" s="274" t="s">
        <v>202</v>
      </c>
      <c r="G16" s="274">
        <v>35</v>
      </c>
      <c r="H16" s="282" t="s">
        <v>455</v>
      </c>
      <c r="I16" s="283" t="s">
        <v>461</v>
      </c>
    </row>
    <row r="17" spans="1:9">
      <c r="A17" s="276">
        <v>11</v>
      </c>
      <c r="B17" s="277" t="s">
        <v>67</v>
      </c>
      <c r="C17" s="278" t="s">
        <v>138</v>
      </c>
      <c r="D17" s="276" t="s">
        <v>26</v>
      </c>
      <c r="E17" s="276" t="s">
        <v>17</v>
      </c>
      <c r="F17" s="277" t="s">
        <v>18</v>
      </c>
      <c r="G17" s="277">
        <v>7</v>
      </c>
      <c r="H17" s="284" t="s">
        <v>455</v>
      </c>
      <c r="I17" s="285" t="s">
        <v>461</v>
      </c>
    </row>
    <row r="18" spans="1:9">
      <c r="A18" s="276">
        <v>12</v>
      </c>
      <c r="B18" s="277" t="s">
        <v>48</v>
      </c>
      <c r="C18" s="278" t="s">
        <v>120</v>
      </c>
      <c r="D18" s="276" t="s">
        <v>19</v>
      </c>
      <c r="E18" s="276" t="s">
        <v>17</v>
      </c>
      <c r="F18" s="277" t="s">
        <v>24</v>
      </c>
      <c r="G18" s="277">
        <v>8</v>
      </c>
      <c r="H18" s="284" t="s">
        <v>455</v>
      </c>
      <c r="I18" s="285" t="s">
        <v>461</v>
      </c>
    </row>
    <row r="19" spans="1:9">
      <c r="A19" s="276">
        <v>13</v>
      </c>
      <c r="B19" s="277" t="s">
        <v>74</v>
      </c>
      <c r="C19" s="278" t="s">
        <v>146</v>
      </c>
      <c r="D19" s="276" t="s">
        <v>180</v>
      </c>
      <c r="E19" s="276" t="s">
        <v>17</v>
      </c>
      <c r="F19" s="277" t="s">
        <v>143</v>
      </c>
      <c r="G19" s="277">
        <v>9</v>
      </c>
      <c r="H19" s="284" t="s">
        <v>456</v>
      </c>
      <c r="I19" s="285" t="s">
        <v>461</v>
      </c>
    </row>
    <row r="20" spans="1:9">
      <c r="A20" s="276">
        <v>14</v>
      </c>
      <c r="B20" s="277" t="s">
        <v>70</v>
      </c>
      <c r="C20" s="278" t="s">
        <v>235</v>
      </c>
      <c r="D20" s="276" t="s">
        <v>26</v>
      </c>
      <c r="E20" s="276" t="s">
        <v>17</v>
      </c>
      <c r="F20" s="277" t="s">
        <v>125</v>
      </c>
      <c r="G20" s="277">
        <v>10</v>
      </c>
      <c r="H20" s="284" t="s">
        <v>457</v>
      </c>
      <c r="I20" s="285" t="s">
        <v>462</v>
      </c>
    </row>
    <row r="21" spans="1:9">
      <c r="A21" s="276">
        <v>15</v>
      </c>
      <c r="B21" s="277" t="s">
        <v>96</v>
      </c>
      <c r="C21" s="278" t="s">
        <v>161</v>
      </c>
      <c r="D21" s="276" t="s">
        <v>34</v>
      </c>
      <c r="E21" s="276" t="s">
        <v>17</v>
      </c>
      <c r="F21" s="277" t="s">
        <v>139</v>
      </c>
      <c r="G21" s="277">
        <v>13</v>
      </c>
      <c r="H21" s="284" t="s">
        <v>457</v>
      </c>
      <c r="I21" s="285" t="s">
        <v>462</v>
      </c>
    </row>
    <row r="22" spans="1:9">
      <c r="A22" s="276">
        <v>16</v>
      </c>
      <c r="B22" s="277" t="s">
        <v>59</v>
      </c>
      <c r="C22" s="278" t="s">
        <v>131</v>
      </c>
      <c r="D22" s="276" t="s">
        <v>23</v>
      </c>
      <c r="E22" s="276" t="s">
        <v>17</v>
      </c>
      <c r="F22" s="277" t="s">
        <v>203</v>
      </c>
      <c r="G22" s="277">
        <v>14</v>
      </c>
      <c r="H22" s="284" t="s">
        <v>458</v>
      </c>
      <c r="I22" s="285" t="s">
        <v>463</v>
      </c>
    </row>
    <row r="23" spans="1:9">
      <c r="A23" s="276">
        <v>17</v>
      </c>
      <c r="B23" s="277" t="s">
        <v>46</v>
      </c>
      <c r="C23" s="278" t="s">
        <v>118</v>
      </c>
      <c r="D23" s="276" t="s">
        <v>19</v>
      </c>
      <c r="E23" s="276" t="s">
        <v>17</v>
      </c>
      <c r="F23" s="277" t="s">
        <v>204</v>
      </c>
      <c r="G23" s="277">
        <v>15</v>
      </c>
      <c r="H23" s="284" t="s">
        <v>458</v>
      </c>
      <c r="I23" s="285" t="s">
        <v>463</v>
      </c>
    </row>
    <row r="24" spans="1:9" s="74" customFormat="1">
      <c r="A24" s="276">
        <v>18</v>
      </c>
      <c r="B24" s="277" t="s">
        <v>62</v>
      </c>
      <c r="C24" s="278" t="s">
        <v>134</v>
      </c>
      <c r="D24" s="276" t="s">
        <v>23</v>
      </c>
      <c r="E24" s="276" t="s">
        <v>17</v>
      </c>
      <c r="F24" s="277" t="s">
        <v>205</v>
      </c>
      <c r="G24" s="277">
        <v>16</v>
      </c>
      <c r="H24" s="284" t="s">
        <v>458</v>
      </c>
      <c r="I24" s="285" t="s">
        <v>463</v>
      </c>
    </row>
    <row r="25" spans="1:9">
      <c r="A25" s="276">
        <v>19</v>
      </c>
      <c r="B25" s="277" t="s">
        <v>60</v>
      </c>
      <c r="C25" s="278" t="s">
        <v>132</v>
      </c>
      <c r="D25" s="276" t="s">
        <v>23</v>
      </c>
      <c r="E25" s="276" t="s">
        <v>17</v>
      </c>
      <c r="F25" s="277" t="s">
        <v>206</v>
      </c>
      <c r="G25" s="277">
        <v>17</v>
      </c>
      <c r="H25" s="284" t="s">
        <v>459</v>
      </c>
      <c r="I25" s="285" t="s">
        <v>463</v>
      </c>
    </row>
    <row r="26" spans="1:9">
      <c r="A26" s="276">
        <v>20</v>
      </c>
      <c r="B26" s="277" t="s">
        <v>53</v>
      </c>
      <c r="C26" s="278" t="s">
        <v>192</v>
      </c>
      <c r="D26" s="276" t="s">
        <v>19</v>
      </c>
      <c r="E26" s="276" t="s">
        <v>17</v>
      </c>
      <c r="F26" s="277" t="s">
        <v>316</v>
      </c>
      <c r="G26" s="277">
        <v>18</v>
      </c>
      <c r="H26" s="284" t="s">
        <v>460</v>
      </c>
      <c r="I26" s="285" t="s">
        <v>464</v>
      </c>
    </row>
    <row r="27" spans="1:9" s="68" customFormat="1">
      <c r="A27" s="279">
        <v>21</v>
      </c>
      <c r="B27" s="280" t="s">
        <v>51</v>
      </c>
      <c r="C27" s="281" t="s">
        <v>124</v>
      </c>
      <c r="D27" s="279" t="s">
        <v>19</v>
      </c>
      <c r="E27" s="279" t="s">
        <v>17</v>
      </c>
      <c r="F27" s="280" t="s">
        <v>27</v>
      </c>
      <c r="G27" s="280">
        <v>1</v>
      </c>
      <c r="H27" s="286" t="s">
        <v>455</v>
      </c>
      <c r="I27" s="287" t="s">
        <v>461</v>
      </c>
    </row>
    <row r="28" spans="1:9" s="74" customFormat="1">
      <c r="A28" s="279">
        <v>22</v>
      </c>
      <c r="B28" s="280" t="s">
        <v>52</v>
      </c>
      <c r="C28" s="281" t="s">
        <v>126</v>
      </c>
      <c r="D28" s="279" t="s">
        <v>19</v>
      </c>
      <c r="E28" s="279" t="s">
        <v>17</v>
      </c>
      <c r="F28" s="280" t="s">
        <v>30</v>
      </c>
      <c r="G28" s="280">
        <v>2</v>
      </c>
      <c r="H28" s="286" t="s">
        <v>455</v>
      </c>
      <c r="I28" s="287" t="s">
        <v>461</v>
      </c>
    </row>
    <row r="29" spans="1:9">
      <c r="A29" s="279">
        <v>23</v>
      </c>
      <c r="B29" s="280" t="s">
        <v>69</v>
      </c>
      <c r="C29" s="281" t="s">
        <v>142</v>
      </c>
      <c r="D29" s="279" t="s">
        <v>308</v>
      </c>
      <c r="E29" s="279" t="s">
        <v>17</v>
      </c>
      <c r="F29" s="280" t="s">
        <v>20</v>
      </c>
      <c r="G29" s="280">
        <v>3</v>
      </c>
      <c r="H29" s="286" t="s">
        <v>456</v>
      </c>
      <c r="I29" s="287" t="s">
        <v>461</v>
      </c>
    </row>
    <row r="30" spans="1:9" s="74" customFormat="1">
      <c r="A30" s="279">
        <v>24</v>
      </c>
      <c r="B30" s="280" t="s">
        <v>56</v>
      </c>
      <c r="C30" s="281" t="s">
        <v>129</v>
      </c>
      <c r="D30" s="279" t="s">
        <v>19</v>
      </c>
      <c r="E30" s="279" t="s">
        <v>17</v>
      </c>
      <c r="F30" s="280" t="s">
        <v>141</v>
      </c>
      <c r="G30" s="280">
        <v>4</v>
      </c>
      <c r="H30" s="286" t="s">
        <v>457</v>
      </c>
      <c r="I30" s="287" t="s">
        <v>462</v>
      </c>
    </row>
    <row r="31" spans="1:9">
      <c r="A31" s="279">
        <v>25</v>
      </c>
      <c r="B31" s="280" t="s">
        <v>91</v>
      </c>
      <c r="C31" s="281" t="s">
        <v>156</v>
      </c>
      <c r="D31" s="279" t="s">
        <v>238</v>
      </c>
      <c r="E31" s="279" t="s">
        <v>17</v>
      </c>
      <c r="F31" s="280" t="s">
        <v>174</v>
      </c>
      <c r="G31" s="280">
        <v>5</v>
      </c>
      <c r="H31" s="286" t="s">
        <v>458</v>
      </c>
      <c r="I31" s="287" t="s">
        <v>463</v>
      </c>
    </row>
    <row r="32" spans="1:9">
      <c r="A32" s="279">
        <v>26</v>
      </c>
      <c r="B32" s="280" t="s">
        <v>92</v>
      </c>
      <c r="C32" s="281" t="s">
        <v>157</v>
      </c>
      <c r="D32" s="279" t="s">
        <v>238</v>
      </c>
      <c r="E32" s="279" t="s">
        <v>17</v>
      </c>
      <c r="F32" s="280" t="s">
        <v>215</v>
      </c>
      <c r="G32" s="280">
        <v>6</v>
      </c>
      <c r="H32" s="286" t="s">
        <v>458</v>
      </c>
      <c r="I32" s="287" t="s">
        <v>463</v>
      </c>
    </row>
    <row r="33" spans="1:9">
      <c r="A33" s="279">
        <v>27</v>
      </c>
      <c r="B33" s="280" t="s">
        <v>86</v>
      </c>
      <c r="C33" s="281" t="s">
        <v>232</v>
      </c>
      <c r="D33" s="279" t="s">
        <v>467</v>
      </c>
      <c r="E33" s="279" t="s">
        <v>17</v>
      </c>
      <c r="F33" s="280" t="s">
        <v>216</v>
      </c>
      <c r="G33" s="280">
        <v>11</v>
      </c>
      <c r="H33" s="286" t="s">
        <v>459</v>
      </c>
      <c r="I33" s="287" t="s">
        <v>463</v>
      </c>
    </row>
    <row r="34" spans="1:9">
      <c r="A34" s="279">
        <v>28</v>
      </c>
      <c r="B34" s="280" t="s">
        <v>81</v>
      </c>
      <c r="C34" s="281" t="s">
        <v>153</v>
      </c>
      <c r="D34" s="279" t="s">
        <v>29</v>
      </c>
      <c r="E34" s="279" t="s">
        <v>17</v>
      </c>
      <c r="F34" s="280" t="s">
        <v>217</v>
      </c>
      <c r="G34" s="280">
        <v>12</v>
      </c>
      <c r="H34" s="286" t="s">
        <v>460</v>
      </c>
      <c r="I34" s="287" t="s">
        <v>464</v>
      </c>
    </row>
  </sheetData>
  <sortState ref="A7:I34">
    <sortCondition ref="A7:A34"/>
  </sortState>
  <mergeCells count="4">
    <mergeCell ref="A3:I3"/>
    <mergeCell ref="E1:I1"/>
    <mergeCell ref="A1:D1"/>
    <mergeCell ref="A4:I4"/>
  </mergeCells>
  <phoneticPr fontId="9" type="noConversion"/>
  <printOptions horizontalCentered="1"/>
  <pageMargins left="0.31496062992125984" right="0" top="0.23622047244094491" bottom="0.23622047244094491" header="0.31496062992125984" footer="0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indexed="11"/>
  </sheetPr>
  <dimension ref="A1:BI92"/>
  <sheetViews>
    <sheetView view="pageBreakPreview" zoomScale="130" zoomScaleNormal="130" zoomScaleSheetLayoutView="130" workbookViewId="0">
      <pane xSplit="2" ySplit="6" topLeftCell="C22" activePane="bottomRight" state="frozen"/>
      <selection activeCell="A334" sqref="A334:N334"/>
      <selection pane="topRight" activeCell="A334" sqref="A334:N334"/>
      <selection pane="bottomLeft" activeCell="A334" sqref="A334:N334"/>
      <selection pane="bottomRight" activeCell="AN27" sqref="AN27"/>
    </sheetView>
  </sheetViews>
  <sheetFormatPr defaultColWidth="9" defaultRowHeight="11.25"/>
  <cols>
    <col min="1" max="1" width="2.375" style="37" bestFit="1" customWidth="1"/>
    <col min="2" max="2" width="4" style="37" customWidth="1"/>
    <col min="3" max="3" width="2.75" style="37" customWidth="1"/>
    <col min="4" max="6" width="2.5" style="37" customWidth="1"/>
    <col min="7" max="19" width="2.125" style="37" customWidth="1"/>
    <col min="20" max="20" width="1.875" style="37" customWidth="1"/>
    <col min="21" max="37" width="2.125" style="37" customWidth="1"/>
    <col min="38" max="40" width="1.875" style="37" customWidth="1"/>
    <col min="41" max="41" width="2.125" style="37" customWidth="1"/>
    <col min="42" max="43" width="2.5" style="37" customWidth="1"/>
    <col min="44" max="44" width="2.25" style="37" customWidth="1"/>
    <col min="45" max="45" width="2.5" style="37" bestFit="1" customWidth="1"/>
    <col min="46" max="46" width="2.25" style="37" customWidth="1"/>
    <col min="47" max="47" width="2.625" style="37" customWidth="1"/>
    <col min="48" max="48" width="2.375" style="37" customWidth="1"/>
    <col min="49" max="49" width="2.25" style="37" customWidth="1"/>
    <col min="50" max="51" width="2.625" style="37" customWidth="1"/>
    <col min="52" max="52" width="2.5" style="37" customWidth="1"/>
    <col min="53" max="53" width="2.625" style="37" customWidth="1"/>
    <col min="54" max="54" width="2.5" style="37" bestFit="1" customWidth="1"/>
    <col min="55" max="56" width="2.25" style="37" customWidth="1"/>
    <col min="57" max="60" width="1.875" style="37" customWidth="1"/>
    <col min="61" max="61" width="3.875" style="37" bestFit="1" customWidth="1"/>
    <col min="62" max="16384" width="9" style="37"/>
  </cols>
  <sheetData>
    <row r="1" spans="1:60" ht="12.75" customHeight="1">
      <c r="A1" s="690" t="s">
        <v>0</v>
      </c>
      <c r="B1" s="690"/>
      <c r="C1" s="690"/>
      <c r="D1" s="690"/>
      <c r="E1" s="690"/>
      <c r="F1" s="690"/>
      <c r="G1" s="690"/>
      <c r="H1" s="690"/>
      <c r="I1" s="690"/>
      <c r="J1" s="690"/>
      <c r="K1" s="690"/>
      <c r="L1" s="690"/>
      <c r="M1" s="690"/>
      <c r="N1" s="690"/>
      <c r="O1" s="690"/>
      <c r="P1" s="690"/>
      <c r="Q1" s="690"/>
      <c r="R1" s="690"/>
      <c r="S1" s="690"/>
      <c r="T1" s="690"/>
      <c r="U1" s="690"/>
      <c r="V1" s="731" t="s">
        <v>343</v>
      </c>
      <c r="W1" s="731"/>
      <c r="X1" s="731"/>
      <c r="Y1" s="731"/>
      <c r="Z1" s="731"/>
      <c r="AA1" s="731"/>
      <c r="AB1" s="731"/>
      <c r="AC1" s="731"/>
      <c r="AD1" s="731"/>
      <c r="AE1" s="731"/>
      <c r="AF1" s="731"/>
      <c r="AG1" s="731"/>
      <c r="AH1" s="731"/>
      <c r="AI1" s="731"/>
      <c r="AJ1" s="731"/>
      <c r="AK1" s="731"/>
      <c r="AL1" s="731"/>
      <c r="AM1" s="731"/>
      <c r="AN1" s="731"/>
      <c r="AO1" s="731"/>
      <c r="AP1" s="731"/>
      <c r="AQ1" s="731"/>
      <c r="AR1" s="731"/>
      <c r="AS1" s="731"/>
      <c r="AT1" s="731"/>
      <c r="AU1" s="731"/>
      <c r="AV1" s="731"/>
      <c r="AW1" s="731"/>
      <c r="AX1" s="731"/>
      <c r="AY1" s="731"/>
      <c r="AZ1" s="731"/>
      <c r="BA1" s="731"/>
      <c r="BB1" s="731"/>
      <c r="BC1" s="731"/>
      <c r="BD1" s="731"/>
      <c r="BE1" s="731"/>
      <c r="BF1" s="731"/>
      <c r="BG1" s="731"/>
      <c r="BH1" s="731"/>
    </row>
    <row r="2" spans="1:60" ht="15.75">
      <c r="A2" s="737" t="s">
        <v>1</v>
      </c>
      <c r="B2" s="737"/>
      <c r="C2" s="737"/>
      <c r="D2" s="737"/>
      <c r="E2" s="737"/>
      <c r="F2" s="737"/>
      <c r="G2" s="737"/>
      <c r="H2" s="737"/>
      <c r="I2" s="737"/>
      <c r="J2" s="737"/>
      <c r="K2" s="737"/>
      <c r="L2" s="737"/>
      <c r="M2" s="737"/>
      <c r="N2" s="737"/>
      <c r="O2" s="737"/>
      <c r="P2" s="737"/>
      <c r="Q2" s="737"/>
      <c r="R2" s="737"/>
      <c r="S2" s="737"/>
      <c r="T2" s="737"/>
      <c r="U2" s="737"/>
      <c r="V2" s="731"/>
      <c r="W2" s="731"/>
      <c r="X2" s="731"/>
      <c r="Y2" s="731"/>
      <c r="Z2" s="731"/>
      <c r="AA2" s="731"/>
      <c r="AB2" s="731"/>
      <c r="AC2" s="731"/>
      <c r="AD2" s="731"/>
      <c r="AE2" s="731"/>
      <c r="AF2" s="731"/>
      <c r="AG2" s="731"/>
      <c r="AH2" s="731"/>
      <c r="AI2" s="731"/>
      <c r="AJ2" s="731"/>
      <c r="AK2" s="731"/>
      <c r="AL2" s="731"/>
      <c r="AM2" s="731"/>
      <c r="AN2" s="731"/>
      <c r="AO2" s="731"/>
      <c r="AP2" s="731"/>
      <c r="AQ2" s="731"/>
      <c r="AR2" s="731"/>
      <c r="AS2" s="731"/>
      <c r="AT2" s="731"/>
      <c r="AU2" s="731"/>
      <c r="AV2" s="731"/>
      <c r="AW2" s="731"/>
      <c r="AX2" s="731"/>
      <c r="AY2" s="731"/>
      <c r="AZ2" s="731"/>
      <c r="BA2" s="731"/>
      <c r="BB2" s="731"/>
      <c r="BC2" s="731"/>
      <c r="BD2" s="731"/>
      <c r="BE2" s="731"/>
      <c r="BF2" s="731"/>
      <c r="BG2" s="731"/>
      <c r="BH2" s="731"/>
    </row>
    <row r="3" spans="1:60" ht="15.75">
      <c r="A3" s="739" t="s">
        <v>356</v>
      </c>
      <c r="B3" s="739"/>
      <c r="C3" s="739"/>
      <c r="D3" s="739"/>
      <c r="E3" s="739"/>
      <c r="F3" s="739"/>
      <c r="G3" s="739"/>
      <c r="H3" s="739"/>
      <c r="I3" s="739"/>
      <c r="J3" s="739"/>
      <c r="K3" s="739"/>
      <c r="L3" s="739"/>
      <c r="M3" s="739"/>
      <c r="N3" s="739"/>
      <c r="O3" s="739"/>
      <c r="P3" s="739"/>
      <c r="Q3" s="739"/>
      <c r="R3" s="739"/>
      <c r="S3" s="739"/>
      <c r="T3" s="739"/>
      <c r="U3" s="739"/>
      <c r="V3" s="739"/>
      <c r="W3" s="739"/>
      <c r="X3" s="739"/>
      <c r="Y3" s="739"/>
      <c r="Z3" s="739"/>
      <c r="AA3" s="739"/>
      <c r="AB3" s="739"/>
      <c r="AC3" s="739"/>
      <c r="AD3" s="739"/>
      <c r="AE3" s="739"/>
      <c r="AF3" s="739"/>
      <c r="AG3" s="739"/>
      <c r="AH3" s="739"/>
      <c r="AI3" s="739"/>
      <c r="AJ3" s="739"/>
      <c r="AK3" s="739"/>
      <c r="AL3" s="739"/>
      <c r="AM3" s="739"/>
      <c r="AN3" s="739"/>
      <c r="AO3" s="739"/>
      <c r="AP3" s="739"/>
      <c r="AQ3" s="739"/>
      <c r="AR3" s="739"/>
      <c r="AS3" s="739"/>
      <c r="AT3" s="739"/>
      <c r="AU3" s="739"/>
      <c r="AV3" s="739"/>
      <c r="AW3" s="739"/>
      <c r="AX3" s="739"/>
      <c r="AY3" s="739"/>
      <c r="AZ3" s="739"/>
      <c r="BA3" s="739"/>
      <c r="BB3" s="739"/>
      <c r="BC3" s="739"/>
      <c r="BD3" s="739"/>
      <c r="BE3" s="739"/>
      <c r="BF3" s="739"/>
      <c r="BG3" s="739"/>
      <c r="BH3" s="739"/>
    </row>
    <row r="4" spans="1:60" ht="6" customHeight="1">
      <c r="A4" s="102"/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</row>
    <row r="5" spans="1:60" s="103" customFormat="1" ht="12.75" customHeight="1">
      <c r="A5" s="722" t="s">
        <v>2</v>
      </c>
      <c r="B5" s="722" t="s">
        <v>36</v>
      </c>
      <c r="C5" s="722" t="s">
        <v>28</v>
      </c>
      <c r="D5" s="756" t="s">
        <v>184</v>
      </c>
      <c r="E5" s="756"/>
      <c r="F5" s="756"/>
      <c r="G5" s="756"/>
      <c r="H5" s="756"/>
      <c r="I5" s="756"/>
      <c r="J5" s="756"/>
      <c r="K5" s="756"/>
      <c r="L5" s="756"/>
      <c r="M5" s="756"/>
      <c r="N5" s="756"/>
      <c r="O5" s="756"/>
      <c r="P5" s="756"/>
      <c r="Q5" s="756"/>
      <c r="R5" s="756"/>
      <c r="S5" s="756"/>
      <c r="T5" s="756"/>
      <c r="U5" s="756"/>
      <c r="V5" s="756"/>
      <c r="W5" s="756" t="s">
        <v>186</v>
      </c>
      <c r="X5" s="756"/>
      <c r="Y5" s="756"/>
      <c r="Z5" s="756"/>
      <c r="AA5" s="756"/>
      <c r="AB5" s="756"/>
      <c r="AC5" s="756"/>
      <c r="AD5" s="756"/>
      <c r="AE5" s="756"/>
      <c r="AF5" s="756"/>
      <c r="AG5" s="756"/>
      <c r="AH5" s="756"/>
      <c r="AI5" s="756"/>
      <c r="AJ5" s="756"/>
      <c r="AK5" s="756"/>
      <c r="AL5" s="756"/>
      <c r="AM5" s="756"/>
      <c r="AN5" s="756"/>
      <c r="AO5" s="756"/>
      <c r="AP5" s="761" t="s">
        <v>325</v>
      </c>
      <c r="AQ5" s="762"/>
      <c r="AR5" s="762"/>
      <c r="AS5" s="762"/>
      <c r="AT5" s="762"/>
      <c r="AU5" s="762"/>
      <c r="AV5" s="762"/>
      <c r="AW5" s="762"/>
      <c r="AX5" s="762"/>
      <c r="AY5" s="762"/>
      <c r="AZ5" s="762"/>
      <c r="BA5" s="762"/>
      <c r="BB5" s="762"/>
      <c r="BC5" s="762"/>
      <c r="BD5" s="762"/>
      <c r="BE5" s="762"/>
      <c r="BF5" s="762"/>
      <c r="BG5" s="763"/>
      <c r="BH5" s="755" t="s">
        <v>39</v>
      </c>
    </row>
    <row r="6" spans="1:60" s="190" customFormat="1" ht="38.1" customHeight="1">
      <c r="A6" s="722"/>
      <c r="B6" s="722"/>
      <c r="C6" s="722"/>
      <c r="D6" s="186" t="s">
        <v>181</v>
      </c>
      <c r="E6" s="186" t="s">
        <v>14</v>
      </c>
      <c r="F6" s="186" t="s">
        <v>183</v>
      </c>
      <c r="G6" s="186" t="s">
        <v>35</v>
      </c>
      <c r="H6" s="186" t="s">
        <v>37</v>
      </c>
      <c r="I6" s="186" t="s">
        <v>182</v>
      </c>
      <c r="J6" s="186" t="s">
        <v>322</v>
      </c>
      <c r="K6" s="186" t="s">
        <v>320</v>
      </c>
      <c r="L6" s="186" t="s">
        <v>179</v>
      </c>
      <c r="M6" s="186" t="s">
        <v>26</v>
      </c>
      <c r="N6" s="186" t="s">
        <v>180</v>
      </c>
      <c r="O6" s="186" t="s">
        <v>33</v>
      </c>
      <c r="P6" s="186" t="s">
        <v>323</v>
      </c>
      <c r="Q6" s="186" t="s">
        <v>22</v>
      </c>
      <c r="R6" s="186" t="s">
        <v>335</v>
      </c>
      <c r="S6" s="186" t="s">
        <v>339</v>
      </c>
      <c r="T6" s="186" t="s">
        <v>326</v>
      </c>
      <c r="U6" s="186" t="s">
        <v>327</v>
      </c>
      <c r="V6" s="187" t="s">
        <v>185</v>
      </c>
      <c r="W6" s="186" t="s">
        <v>181</v>
      </c>
      <c r="X6" s="186" t="s">
        <v>14</v>
      </c>
      <c r="Y6" s="186" t="s">
        <v>183</v>
      </c>
      <c r="Z6" s="186" t="s">
        <v>35</v>
      </c>
      <c r="AA6" s="186" t="s">
        <v>37</v>
      </c>
      <c r="AB6" s="186" t="s">
        <v>182</v>
      </c>
      <c r="AC6" s="186" t="s">
        <v>322</v>
      </c>
      <c r="AD6" s="186" t="s">
        <v>321</v>
      </c>
      <c r="AE6" s="186" t="s">
        <v>179</v>
      </c>
      <c r="AF6" s="186" t="s">
        <v>26</v>
      </c>
      <c r="AG6" s="186" t="s">
        <v>180</v>
      </c>
      <c r="AH6" s="186" t="s">
        <v>33</v>
      </c>
      <c r="AI6" s="186" t="s">
        <v>323</v>
      </c>
      <c r="AJ6" s="186" t="s">
        <v>22</v>
      </c>
      <c r="AK6" s="188" t="s">
        <v>335</v>
      </c>
      <c r="AL6" s="186" t="s">
        <v>339</v>
      </c>
      <c r="AM6" s="186" t="s">
        <v>326</v>
      </c>
      <c r="AN6" s="186" t="s">
        <v>327</v>
      </c>
      <c r="AO6" s="189" t="s">
        <v>185</v>
      </c>
      <c r="AP6" s="186" t="s">
        <v>181</v>
      </c>
      <c r="AQ6" s="186" t="s">
        <v>14</v>
      </c>
      <c r="AR6" s="186" t="s">
        <v>183</v>
      </c>
      <c r="AS6" s="186" t="s">
        <v>35</v>
      </c>
      <c r="AT6" s="186" t="s">
        <v>37</v>
      </c>
      <c r="AU6" s="186" t="s">
        <v>182</v>
      </c>
      <c r="AV6" s="186" t="s">
        <v>322</v>
      </c>
      <c r="AW6" s="186" t="s">
        <v>320</v>
      </c>
      <c r="AX6" s="186" t="s">
        <v>179</v>
      </c>
      <c r="AY6" s="186" t="s">
        <v>26</v>
      </c>
      <c r="AZ6" s="186" t="s">
        <v>180</v>
      </c>
      <c r="BA6" s="186" t="s">
        <v>33</v>
      </c>
      <c r="BB6" s="186" t="s">
        <v>323</v>
      </c>
      <c r="BC6" s="186" t="s">
        <v>22</v>
      </c>
      <c r="BD6" s="186" t="s">
        <v>335</v>
      </c>
      <c r="BE6" s="186" t="s">
        <v>339</v>
      </c>
      <c r="BF6" s="186" t="s">
        <v>326</v>
      </c>
      <c r="BG6" s="186" t="s">
        <v>327</v>
      </c>
      <c r="BH6" s="755"/>
    </row>
    <row r="7" spans="1:60" s="45" customFormat="1">
      <c r="A7" s="38">
        <v>1</v>
      </c>
      <c r="B7" s="39" t="s">
        <v>32</v>
      </c>
      <c r="C7" s="110">
        <v>5</v>
      </c>
      <c r="D7" s="213">
        <v>3</v>
      </c>
      <c r="E7" s="213">
        <v>4</v>
      </c>
      <c r="F7" s="213">
        <v>3</v>
      </c>
      <c r="G7" s="213">
        <v>2</v>
      </c>
      <c r="H7" s="213">
        <v>1</v>
      </c>
      <c r="I7" s="213">
        <v>3</v>
      </c>
      <c r="J7" s="213">
        <v>1</v>
      </c>
      <c r="K7" s="213">
        <v>1</v>
      </c>
      <c r="L7" s="214">
        <v>2</v>
      </c>
      <c r="M7" s="214"/>
      <c r="N7" s="214"/>
      <c r="O7" s="215">
        <v>3</v>
      </c>
      <c r="P7" s="215">
        <v>2</v>
      </c>
      <c r="Q7" s="214"/>
      <c r="R7" s="214">
        <v>2</v>
      </c>
      <c r="S7" s="214"/>
      <c r="T7" s="214"/>
      <c r="U7" s="214"/>
      <c r="V7" s="216">
        <f>SUM(C7:U7)</f>
        <v>32</v>
      </c>
      <c r="W7" s="217">
        <v>3</v>
      </c>
      <c r="X7" s="217">
        <v>4</v>
      </c>
      <c r="Y7" s="217">
        <v>3</v>
      </c>
      <c r="Z7" s="217">
        <v>2</v>
      </c>
      <c r="AA7" s="217">
        <v>1</v>
      </c>
      <c r="AB7" s="217">
        <v>2</v>
      </c>
      <c r="AC7" s="217">
        <v>1</v>
      </c>
      <c r="AD7" s="217">
        <v>1</v>
      </c>
      <c r="AE7" s="215">
        <v>2</v>
      </c>
      <c r="AF7" s="215"/>
      <c r="AG7" s="215"/>
      <c r="AH7" s="215">
        <v>3</v>
      </c>
      <c r="AI7" s="215">
        <v>2</v>
      </c>
      <c r="AJ7" s="215"/>
      <c r="AK7" s="215">
        <v>2</v>
      </c>
      <c r="AL7" s="215"/>
      <c r="AM7" s="215"/>
      <c r="AN7" s="215"/>
      <c r="AO7" s="218">
        <f>SUM(W7:AN7)+C7</f>
        <v>31</v>
      </c>
      <c r="AP7" s="219">
        <v>4</v>
      </c>
      <c r="AQ7" s="219" t="s">
        <v>385</v>
      </c>
      <c r="AR7" s="219">
        <v>4</v>
      </c>
      <c r="AS7" s="219">
        <v>2</v>
      </c>
      <c r="AT7" s="219">
        <v>2</v>
      </c>
      <c r="AU7" s="219" t="s">
        <v>386</v>
      </c>
      <c r="AV7" s="219">
        <v>2</v>
      </c>
      <c r="AW7" s="219">
        <v>2</v>
      </c>
      <c r="AX7" s="219">
        <v>3</v>
      </c>
      <c r="AY7" s="219"/>
      <c r="AZ7" s="219"/>
      <c r="BA7" s="219" t="s">
        <v>386</v>
      </c>
      <c r="BB7" s="219">
        <v>3</v>
      </c>
      <c r="BC7" s="219"/>
      <c r="BD7" s="219">
        <v>3</v>
      </c>
      <c r="BE7" s="220"/>
      <c r="BF7" s="221"/>
      <c r="BG7" s="221"/>
      <c r="BH7" s="222">
        <v>0</v>
      </c>
    </row>
    <row r="8" spans="1:60" s="45" customFormat="1">
      <c r="A8" s="38">
        <v>2</v>
      </c>
      <c r="B8" s="39" t="s">
        <v>21</v>
      </c>
      <c r="C8" s="110">
        <v>5</v>
      </c>
      <c r="D8" s="213">
        <v>3</v>
      </c>
      <c r="E8" s="213">
        <v>4</v>
      </c>
      <c r="F8" s="213">
        <v>3</v>
      </c>
      <c r="G8" s="213">
        <v>2</v>
      </c>
      <c r="H8" s="213">
        <v>1</v>
      </c>
      <c r="I8" s="213">
        <v>2</v>
      </c>
      <c r="J8" s="213">
        <v>1</v>
      </c>
      <c r="K8" s="213">
        <v>1</v>
      </c>
      <c r="L8" s="214">
        <v>3</v>
      </c>
      <c r="M8" s="214"/>
      <c r="N8" s="214"/>
      <c r="O8" s="215">
        <v>3</v>
      </c>
      <c r="P8" s="215">
        <v>2</v>
      </c>
      <c r="Q8" s="214">
        <v>2</v>
      </c>
      <c r="R8" s="214"/>
      <c r="S8" s="214"/>
      <c r="T8" s="214"/>
      <c r="U8" s="214"/>
      <c r="V8" s="216">
        <f t="shared" ref="V8:V22" si="0">SUM(C8:U8)</f>
        <v>32</v>
      </c>
      <c r="W8" s="217">
        <v>3</v>
      </c>
      <c r="X8" s="217">
        <v>4</v>
      </c>
      <c r="Y8" s="217">
        <v>3</v>
      </c>
      <c r="Z8" s="217">
        <v>2</v>
      </c>
      <c r="AA8" s="217">
        <v>1</v>
      </c>
      <c r="AB8" s="217">
        <v>1</v>
      </c>
      <c r="AC8" s="217">
        <v>1</v>
      </c>
      <c r="AD8" s="217">
        <v>1</v>
      </c>
      <c r="AE8" s="215">
        <v>3</v>
      </c>
      <c r="AF8" s="215"/>
      <c r="AG8" s="215"/>
      <c r="AH8" s="215">
        <v>3</v>
      </c>
      <c r="AI8" s="215">
        <v>2</v>
      </c>
      <c r="AJ8" s="215">
        <v>2</v>
      </c>
      <c r="AK8" s="215"/>
      <c r="AL8" s="215"/>
      <c r="AM8" s="215"/>
      <c r="AN8" s="215"/>
      <c r="AO8" s="218">
        <f t="shared" ref="AO8:AO36" si="1">SUM(W8:AN8)+C8</f>
        <v>31</v>
      </c>
      <c r="AP8" s="219">
        <v>4</v>
      </c>
      <c r="AQ8" s="219" t="s">
        <v>385</v>
      </c>
      <c r="AR8" s="219">
        <v>4</v>
      </c>
      <c r="AS8" s="219">
        <v>2</v>
      </c>
      <c r="AT8" s="219">
        <v>2</v>
      </c>
      <c r="AU8" s="219">
        <v>3</v>
      </c>
      <c r="AV8" s="219">
        <v>2</v>
      </c>
      <c r="AW8" s="219">
        <v>2</v>
      </c>
      <c r="AX8" s="219" t="s">
        <v>386</v>
      </c>
      <c r="AY8" s="219"/>
      <c r="AZ8" s="219"/>
      <c r="BA8" s="219" t="s">
        <v>386</v>
      </c>
      <c r="BB8" s="219">
        <v>3</v>
      </c>
      <c r="BC8" s="219">
        <v>3</v>
      </c>
      <c r="BD8" s="219"/>
      <c r="BE8" s="220"/>
      <c r="BF8" s="221"/>
      <c r="BG8" s="221"/>
      <c r="BH8" s="222">
        <v>0</v>
      </c>
    </row>
    <row r="9" spans="1:60" s="45" customFormat="1">
      <c r="A9" s="38">
        <v>3</v>
      </c>
      <c r="B9" s="39" t="s">
        <v>149</v>
      </c>
      <c r="C9" s="110">
        <v>5</v>
      </c>
      <c r="D9" s="213">
        <v>3</v>
      </c>
      <c r="E9" s="213">
        <v>4</v>
      </c>
      <c r="F9" s="213">
        <v>3</v>
      </c>
      <c r="G9" s="213">
        <v>2</v>
      </c>
      <c r="H9" s="213">
        <v>1</v>
      </c>
      <c r="I9" s="213">
        <v>2</v>
      </c>
      <c r="J9" s="213">
        <v>1</v>
      </c>
      <c r="K9" s="213">
        <v>1</v>
      </c>
      <c r="L9" s="214">
        <v>3</v>
      </c>
      <c r="M9" s="214"/>
      <c r="N9" s="214"/>
      <c r="O9" s="215">
        <v>3</v>
      </c>
      <c r="P9" s="215"/>
      <c r="Q9" s="214">
        <v>2</v>
      </c>
      <c r="R9" s="214">
        <v>2</v>
      </c>
      <c r="S9" s="214"/>
      <c r="T9" s="214"/>
      <c r="U9" s="214"/>
      <c r="V9" s="216">
        <f t="shared" si="0"/>
        <v>32</v>
      </c>
      <c r="W9" s="217">
        <v>3</v>
      </c>
      <c r="X9" s="217">
        <v>4</v>
      </c>
      <c r="Y9" s="217">
        <v>3</v>
      </c>
      <c r="Z9" s="217">
        <v>2</v>
      </c>
      <c r="AA9" s="217">
        <v>1</v>
      </c>
      <c r="AB9" s="217">
        <v>1</v>
      </c>
      <c r="AC9" s="217">
        <v>1</v>
      </c>
      <c r="AD9" s="217">
        <v>1</v>
      </c>
      <c r="AE9" s="215">
        <v>3</v>
      </c>
      <c r="AF9" s="215"/>
      <c r="AG9" s="215"/>
      <c r="AH9" s="215">
        <v>3</v>
      </c>
      <c r="AI9" s="215"/>
      <c r="AJ9" s="215">
        <v>2</v>
      </c>
      <c r="AK9" s="215">
        <v>2</v>
      </c>
      <c r="AL9" s="215"/>
      <c r="AM9" s="215"/>
      <c r="AN9" s="215"/>
      <c r="AO9" s="218">
        <f t="shared" si="1"/>
        <v>31</v>
      </c>
      <c r="AP9" s="219">
        <v>4</v>
      </c>
      <c r="AQ9" s="219" t="s">
        <v>385</v>
      </c>
      <c r="AR9" s="219">
        <v>4</v>
      </c>
      <c r="AS9" s="219">
        <v>2</v>
      </c>
      <c r="AT9" s="219">
        <v>2</v>
      </c>
      <c r="AU9" s="219">
        <v>3</v>
      </c>
      <c r="AV9" s="219">
        <v>2</v>
      </c>
      <c r="AW9" s="219">
        <v>2</v>
      </c>
      <c r="AX9" s="219" t="s">
        <v>386</v>
      </c>
      <c r="AY9" s="219"/>
      <c r="AZ9" s="219"/>
      <c r="BA9" s="219" t="s">
        <v>386</v>
      </c>
      <c r="BB9" s="219"/>
      <c r="BC9" s="219">
        <v>3</v>
      </c>
      <c r="BD9" s="219">
        <v>3</v>
      </c>
      <c r="BE9" s="220"/>
      <c r="BF9" s="221"/>
      <c r="BG9" s="221"/>
      <c r="BH9" s="222">
        <v>0</v>
      </c>
    </row>
    <row r="10" spans="1:60" s="45" customFormat="1">
      <c r="A10" s="38">
        <v>4</v>
      </c>
      <c r="B10" s="39" t="s">
        <v>122</v>
      </c>
      <c r="C10" s="110">
        <v>5</v>
      </c>
      <c r="D10" s="213">
        <v>3</v>
      </c>
      <c r="E10" s="213">
        <v>4</v>
      </c>
      <c r="F10" s="213">
        <v>3</v>
      </c>
      <c r="G10" s="213">
        <v>2</v>
      </c>
      <c r="H10" s="213">
        <v>1</v>
      </c>
      <c r="I10" s="213">
        <v>2</v>
      </c>
      <c r="J10" s="213">
        <v>1</v>
      </c>
      <c r="K10" s="213">
        <v>1</v>
      </c>
      <c r="L10" s="214">
        <v>3</v>
      </c>
      <c r="M10" s="214"/>
      <c r="N10" s="214"/>
      <c r="O10" s="215">
        <v>3</v>
      </c>
      <c r="P10" s="215"/>
      <c r="Q10" s="214">
        <v>2</v>
      </c>
      <c r="R10" s="214">
        <v>2</v>
      </c>
      <c r="S10" s="214"/>
      <c r="T10" s="214"/>
      <c r="U10" s="214"/>
      <c r="V10" s="216">
        <f t="shared" si="0"/>
        <v>32</v>
      </c>
      <c r="W10" s="217">
        <v>3</v>
      </c>
      <c r="X10" s="217">
        <v>4</v>
      </c>
      <c r="Y10" s="217">
        <v>3</v>
      </c>
      <c r="Z10" s="217">
        <v>2</v>
      </c>
      <c r="AA10" s="217">
        <v>1</v>
      </c>
      <c r="AB10" s="217">
        <v>1</v>
      </c>
      <c r="AC10" s="217">
        <v>1</v>
      </c>
      <c r="AD10" s="217">
        <v>1</v>
      </c>
      <c r="AE10" s="215">
        <v>3</v>
      </c>
      <c r="AF10" s="215"/>
      <c r="AG10" s="215"/>
      <c r="AH10" s="215">
        <v>3</v>
      </c>
      <c r="AI10" s="215"/>
      <c r="AJ10" s="215">
        <v>2</v>
      </c>
      <c r="AK10" s="215">
        <v>2</v>
      </c>
      <c r="AL10" s="215"/>
      <c r="AM10" s="215"/>
      <c r="AN10" s="215"/>
      <c r="AO10" s="218">
        <f t="shared" si="1"/>
        <v>31</v>
      </c>
      <c r="AP10" s="219">
        <v>4</v>
      </c>
      <c r="AQ10" s="219" t="s">
        <v>385</v>
      </c>
      <c r="AR10" s="219">
        <v>4</v>
      </c>
      <c r="AS10" s="219">
        <v>2</v>
      </c>
      <c r="AT10" s="219">
        <v>2</v>
      </c>
      <c r="AU10" s="219">
        <v>3</v>
      </c>
      <c r="AV10" s="219">
        <v>2</v>
      </c>
      <c r="AW10" s="219">
        <v>2</v>
      </c>
      <c r="AX10" s="219" t="s">
        <v>386</v>
      </c>
      <c r="AY10" s="219"/>
      <c r="AZ10" s="219"/>
      <c r="BA10" s="219" t="s">
        <v>386</v>
      </c>
      <c r="BB10" s="219"/>
      <c r="BC10" s="219">
        <v>3</v>
      </c>
      <c r="BD10" s="219">
        <v>3</v>
      </c>
      <c r="BE10" s="220"/>
      <c r="BF10" s="221"/>
      <c r="BG10" s="221"/>
      <c r="BH10" s="222">
        <v>0</v>
      </c>
    </row>
    <row r="11" spans="1:60" s="45" customFormat="1">
      <c r="A11" s="38">
        <v>5</v>
      </c>
      <c r="B11" s="39" t="s">
        <v>117</v>
      </c>
      <c r="C11" s="110">
        <v>5</v>
      </c>
      <c r="D11" s="213">
        <v>4</v>
      </c>
      <c r="E11" s="213">
        <v>4</v>
      </c>
      <c r="F11" s="213">
        <v>3</v>
      </c>
      <c r="G11" s="213">
        <v>2</v>
      </c>
      <c r="H11" s="213">
        <v>1</v>
      </c>
      <c r="I11" s="213">
        <v>2</v>
      </c>
      <c r="J11" s="213">
        <v>1</v>
      </c>
      <c r="K11" s="213">
        <v>1</v>
      </c>
      <c r="L11" s="214"/>
      <c r="M11" s="214">
        <v>3</v>
      </c>
      <c r="N11" s="214"/>
      <c r="O11" s="215"/>
      <c r="P11" s="215">
        <v>2</v>
      </c>
      <c r="Q11" s="214">
        <v>2</v>
      </c>
      <c r="R11" s="214">
        <v>2</v>
      </c>
      <c r="S11" s="214"/>
      <c r="T11" s="214"/>
      <c r="U11" s="214"/>
      <c r="V11" s="216">
        <f t="shared" si="0"/>
        <v>32</v>
      </c>
      <c r="W11" s="217">
        <v>4</v>
      </c>
      <c r="X11" s="217">
        <v>4</v>
      </c>
      <c r="Y11" s="217">
        <v>3</v>
      </c>
      <c r="Z11" s="217">
        <v>2</v>
      </c>
      <c r="AA11" s="217">
        <v>1</v>
      </c>
      <c r="AB11" s="217">
        <v>1</v>
      </c>
      <c r="AC11" s="217">
        <v>1</v>
      </c>
      <c r="AD11" s="217">
        <v>1</v>
      </c>
      <c r="AE11" s="215"/>
      <c r="AF11" s="215">
        <v>3</v>
      </c>
      <c r="AG11" s="215"/>
      <c r="AH11" s="215"/>
      <c r="AI11" s="215">
        <v>2</v>
      </c>
      <c r="AJ11" s="215">
        <v>2</v>
      </c>
      <c r="AK11" s="215">
        <v>2</v>
      </c>
      <c r="AL11" s="215"/>
      <c r="AM11" s="215"/>
      <c r="AN11" s="215"/>
      <c r="AO11" s="218">
        <f t="shared" si="1"/>
        <v>31</v>
      </c>
      <c r="AP11" s="219" t="s">
        <v>385</v>
      </c>
      <c r="AQ11" s="219" t="s">
        <v>385</v>
      </c>
      <c r="AR11" s="219">
        <v>4</v>
      </c>
      <c r="AS11" s="219">
        <v>2</v>
      </c>
      <c r="AT11" s="219">
        <v>2</v>
      </c>
      <c r="AU11" s="219">
        <v>3</v>
      </c>
      <c r="AV11" s="219">
        <v>2</v>
      </c>
      <c r="AW11" s="219">
        <v>2</v>
      </c>
      <c r="AX11" s="219">
        <v>3</v>
      </c>
      <c r="AY11" s="219" t="s">
        <v>386</v>
      </c>
      <c r="AZ11" s="219"/>
      <c r="BA11" s="219"/>
      <c r="BB11" s="219">
        <v>3</v>
      </c>
      <c r="BC11" s="219">
        <v>3</v>
      </c>
      <c r="BD11" s="219">
        <v>3</v>
      </c>
      <c r="BE11" s="220"/>
      <c r="BF11" s="221"/>
      <c r="BG11" s="221"/>
      <c r="BH11" s="222">
        <v>0</v>
      </c>
    </row>
    <row r="12" spans="1:60" s="45" customFormat="1">
      <c r="A12" s="38">
        <v>6</v>
      </c>
      <c r="B12" s="39" t="s">
        <v>198</v>
      </c>
      <c r="C12" s="110">
        <v>5</v>
      </c>
      <c r="D12" s="213">
        <v>4</v>
      </c>
      <c r="E12" s="213">
        <v>4</v>
      </c>
      <c r="F12" s="213">
        <v>3</v>
      </c>
      <c r="G12" s="213">
        <v>2</v>
      </c>
      <c r="H12" s="213">
        <v>1</v>
      </c>
      <c r="I12" s="213">
        <v>2</v>
      </c>
      <c r="J12" s="213">
        <v>1</v>
      </c>
      <c r="K12" s="213">
        <v>1</v>
      </c>
      <c r="L12" s="214"/>
      <c r="M12" s="214">
        <v>3</v>
      </c>
      <c r="N12" s="214"/>
      <c r="O12" s="215"/>
      <c r="P12" s="215">
        <v>2</v>
      </c>
      <c r="Q12" s="214">
        <v>2</v>
      </c>
      <c r="R12" s="214">
        <v>2</v>
      </c>
      <c r="S12" s="214"/>
      <c r="T12" s="214"/>
      <c r="U12" s="214"/>
      <c r="V12" s="216">
        <f t="shared" si="0"/>
        <v>32</v>
      </c>
      <c r="W12" s="217">
        <v>4</v>
      </c>
      <c r="X12" s="217">
        <v>4</v>
      </c>
      <c r="Y12" s="217">
        <v>3</v>
      </c>
      <c r="Z12" s="217">
        <v>2</v>
      </c>
      <c r="AA12" s="217">
        <v>1</v>
      </c>
      <c r="AB12" s="217">
        <v>1</v>
      </c>
      <c r="AC12" s="217">
        <v>1</v>
      </c>
      <c r="AD12" s="217">
        <v>1</v>
      </c>
      <c r="AE12" s="215"/>
      <c r="AF12" s="215">
        <v>3</v>
      </c>
      <c r="AG12" s="215"/>
      <c r="AH12" s="215"/>
      <c r="AI12" s="215">
        <v>2</v>
      </c>
      <c r="AJ12" s="215">
        <v>2</v>
      </c>
      <c r="AK12" s="215">
        <v>2</v>
      </c>
      <c r="AL12" s="215"/>
      <c r="AM12" s="215"/>
      <c r="AN12" s="215"/>
      <c r="AO12" s="218">
        <f t="shared" si="1"/>
        <v>31</v>
      </c>
      <c r="AP12" s="219" t="s">
        <v>385</v>
      </c>
      <c r="AQ12" s="219" t="s">
        <v>385</v>
      </c>
      <c r="AR12" s="219">
        <v>4</v>
      </c>
      <c r="AS12" s="219">
        <v>2</v>
      </c>
      <c r="AT12" s="219">
        <v>2</v>
      </c>
      <c r="AU12" s="219">
        <v>3</v>
      </c>
      <c r="AV12" s="219">
        <v>2</v>
      </c>
      <c r="AW12" s="219">
        <v>2</v>
      </c>
      <c r="AX12" s="219">
        <v>3</v>
      </c>
      <c r="AY12" s="219" t="s">
        <v>386</v>
      </c>
      <c r="AZ12" s="219"/>
      <c r="BA12" s="219"/>
      <c r="BB12" s="219">
        <v>3</v>
      </c>
      <c r="BC12" s="219">
        <v>3</v>
      </c>
      <c r="BD12" s="219">
        <v>3</v>
      </c>
      <c r="BE12" s="220"/>
      <c r="BF12" s="221"/>
      <c r="BG12" s="221"/>
      <c r="BH12" s="222">
        <v>0</v>
      </c>
    </row>
    <row r="13" spans="1:60" s="45" customFormat="1">
      <c r="A13" s="38">
        <v>7</v>
      </c>
      <c r="B13" s="39" t="s">
        <v>199</v>
      </c>
      <c r="C13" s="110">
        <v>5</v>
      </c>
      <c r="D13" s="213">
        <v>3</v>
      </c>
      <c r="E13" s="213">
        <v>4</v>
      </c>
      <c r="F13" s="213">
        <v>3</v>
      </c>
      <c r="G13" s="213">
        <v>2</v>
      </c>
      <c r="H13" s="213">
        <v>1</v>
      </c>
      <c r="I13" s="213">
        <v>2</v>
      </c>
      <c r="J13" s="213">
        <v>1</v>
      </c>
      <c r="K13" s="213">
        <v>1</v>
      </c>
      <c r="L13" s="214">
        <v>2</v>
      </c>
      <c r="M13" s="214">
        <v>3</v>
      </c>
      <c r="N13" s="214">
        <v>3</v>
      </c>
      <c r="O13" s="215"/>
      <c r="P13" s="215"/>
      <c r="Q13" s="214"/>
      <c r="R13" s="214">
        <v>2</v>
      </c>
      <c r="S13" s="214"/>
      <c r="T13" s="214"/>
      <c r="U13" s="214"/>
      <c r="V13" s="216">
        <f t="shared" si="0"/>
        <v>32</v>
      </c>
      <c r="W13" s="217">
        <v>3</v>
      </c>
      <c r="X13" s="217">
        <v>4</v>
      </c>
      <c r="Y13" s="217">
        <v>3</v>
      </c>
      <c r="Z13" s="217">
        <v>2</v>
      </c>
      <c r="AA13" s="217">
        <v>1</v>
      </c>
      <c r="AB13" s="217">
        <v>1</v>
      </c>
      <c r="AC13" s="217">
        <v>1</v>
      </c>
      <c r="AD13" s="217">
        <v>1</v>
      </c>
      <c r="AE13" s="215">
        <v>2</v>
      </c>
      <c r="AF13" s="215">
        <v>3</v>
      </c>
      <c r="AG13" s="215">
        <v>3</v>
      </c>
      <c r="AH13" s="215"/>
      <c r="AI13" s="215"/>
      <c r="AJ13" s="215"/>
      <c r="AK13" s="215">
        <v>2</v>
      </c>
      <c r="AL13" s="215"/>
      <c r="AM13" s="215"/>
      <c r="AN13" s="215"/>
      <c r="AO13" s="218">
        <f t="shared" si="1"/>
        <v>31</v>
      </c>
      <c r="AP13" s="219">
        <v>4</v>
      </c>
      <c r="AQ13" s="219" t="s">
        <v>385</v>
      </c>
      <c r="AR13" s="219">
        <v>4</v>
      </c>
      <c r="AS13" s="219">
        <v>2</v>
      </c>
      <c r="AT13" s="219">
        <v>2</v>
      </c>
      <c r="AU13" s="219">
        <v>3</v>
      </c>
      <c r="AV13" s="219">
        <v>2</v>
      </c>
      <c r="AW13" s="219">
        <v>2</v>
      </c>
      <c r="AX13" s="219">
        <v>3</v>
      </c>
      <c r="AY13" s="219" t="s">
        <v>386</v>
      </c>
      <c r="AZ13" s="219" t="s">
        <v>386</v>
      </c>
      <c r="BA13" s="219"/>
      <c r="BB13" s="219"/>
      <c r="BC13" s="219"/>
      <c r="BD13" s="219">
        <v>3</v>
      </c>
      <c r="BE13" s="220"/>
      <c r="BF13" s="221"/>
      <c r="BG13" s="221"/>
      <c r="BH13" s="222">
        <v>0</v>
      </c>
    </row>
    <row r="14" spans="1:60" s="45" customFormat="1">
      <c r="A14" s="38">
        <v>8</v>
      </c>
      <c r="B14" s="39" t="s">
        <v>200</v>
      </c>
      <c r="C14" s="110">
        <v>5</v>
      </c>
      <c r="D14" s="213">
        <v>3</v>
      </c>
      <c r="E14" s="213">
        <v>4</v>
      </c>
      <c r="F14" s="213">
        <v>3</v>
      </c>
      <c r="G14" s="213">
        <v>2</v>
      </c>
      <c r="H14" s="213">
        <v>1</v>
      </c>
      <c r="I14" s="213">
        <v>2</v>
      </c>
      <c r="J14" s="213">
        <v>1</v>
      </c>
      <c r="K14" s="213">
        <v>1</v>
      </c>
      <c r="L14" s="214">
        <v>2</v>
      </c>
      <c r="M14" s="214">
        <v>3</v>
      </c>
      <c r="N14" s="214">
        <v>3</v>
      </c>
      <c r="O14" s="215"/>
      <c r="P14" s="215"/>
      <c r="Q14" s="214">
        <v>2</v>
      </c>
      <c r="R14" s="214"/>
      <c r="S14" s="214"/>
      <c r="T14" s="214"/>
      <c r="U14" s="214"/>
      <c r="V14" s="216">
        <f t="shared" si="0"/>
        <v>32</v>
      </c>
      <c r="W14" s="217">
        <v>3</v>
      </c>
      <c r="X14" s="217">
        <v>4</v>
      </c>
      <c r="Y14" s="217">
        <v>3</v>
      </c>
      <c r="Z14" s="217">
        <v>2</v>
      </c>
      <c r="AA14" s="217">
        <v>1</v>
      </c>
      <c r="AB14" s="217">
        <v>1</v>
      </c>
      <c r="AC14" s="217">
        <v>1</v>
      </c>
      <c r="AD14" s="217">
        <v>1</v>
      </c>
      <c r="AE14" s="215">
        <v>2</v>
      </c>
      <c r="AF14" s="215">
        <v>3</v>
      </c>
      <c r="AG14" s="215">
        <v>3</v>
      </c>
      <c r="AH14" s="215"/>
      <c r="AI14" s="215"/>
      <c r="AJ14" s="215">
        <v>2</v>
      </c>
      <c r="AK14" s="215"/>
      <c r="AL14" s="215"/>
      <c r="AM14" s="215"/>
      <c r="AN14" s="215"/>
      <c r="AO14" s="218">
        <f t="shared" si="1"/>
        <v>31</v>
      </c>
      <c r="AP14" s="219">
        <v>4</v>
      </c>
      <c r="AQ14" s="219" t="s">
        <v>385</v>
      </c>
      <c r="AR14" s="219">
        <v>4</v>
      </c>
      <c r="AS14" s="219">
        <v>2</v>
      </c>
      <c r="AT14" s="219">
        <v>2</v>
      </c>
      <c r="AU14" s="219">
        <v>3</v>
      </c>
      <c r="AV14" s="219">
        <v>2</v>
      </c>
      <c r="AW14" s="219">
        <v>2</v>
      </c>
      <c r="AX14" s="219">
        <v>3</v>
      </c>
      <c r="AY14" s="219" t="s">
        <v>386</v>
      </c>
      <c r="AZ14" s="219" t="s">
        <v>386</v>
      </c>
      <c r="BA14" s="219"/>
      <c r="BB14" s="219"/>
      <c r="BC14" s="219">
        <v>3</v>
      </c>
      <c r="BD14" s="219"/>
      <c r="BE14" s="220"/>
      <c r="BF14" s="221"/>
      <c r="BG14" s="221"/>
      <c r="BH14" s="222">
        <v>0</v>
      </c>
    </row>
    <row r="15" spans="1:60" s="45" customFormat="1">
      <c r="A15" s="38">
        <v>9</v>
      </c>
      <c r="B15" s="39" t="s">
        <v>201</v>
      </c>
      <c r="C15" s="110">
        <v>5</v>
      </c>
      <c r="D15" s="213">
        <v>3</v>
      </c>
      <c r="E15" s="213">
        <v>4</v>
      </c>
      <c r="F15" s="213">
        <v>3</v>
      </c>
      <c r="G15" s="213">
        <v>2</v>
      </c>
      <c r="H15" s="213">
        <v>1</v>
      </c>
      <c r="I15" s="213">
        <v>2</v>
      </c>
      <c r="J15" s="213">
        <v>1</v>
      </c>
      <c r="K15" s="213">
        <v>1</v>
      </c>
      <c r="L15" s="214">
        <v>2</v>
      </c>
      <c r="M15" s="214">
        <v>3</v>
      </c>
      <c r="N15" s="214">
        <v>3</v>
      </c>
      <c r="O15" s="215"/>
      <c r="P15" s="215"/>
      <c r="Q15" s="214">
        <v>2</v>
      </c>
      <c r="R15" s="214"/>
      <c r="S15" s="214"/>
      <c r="T15" s="214"/>
      <c r="U15" s="214"/>
      <c r="V15" s="216">
        <f t="shared" si="0"/>
        <v>32</v>
      </c>
      <c r="W15" s="217">
        <v>3</v>
      </c>
      <c r="X15" s="217">
        <v>4</v>
      </c>
      <c r="Y15" s="217">
        <v>3</v>
      </c>
      <c r="Z15" s="217">
        <v>2</v>
      </c>
      <c r="AA15" s="217">
        <v>1</v>
      </c>
      <c r="AB15" s="217">
        <v>1</v>
      </c>
      <c r="AC15" s="217">
        <v>1</v>
      </c>
      <c r="AD15" s="217">
        <v>1</v>
      </c>
      <c r="AE15" s="215">
        <v>2</v>
      </c>
      <c r="AF15" s="215">
        <v>3</v>
      </c>
      <c r="AG15" s="215">
        <v>3</v>
      </c>
      <c r="AH15" s="215"/>
      <c r="AI15" s="215"/>
      <c r="AJ15" s="215">
        <v>2</v>
      </c>
      <c r="AK15" s="215"/>
      <c r="AL15" s="215"/>
      <c r="AM15" s="215"/>
      <c r="AN15" s="215"/>
      <c r="AO15" s="218">
        <f t="shared" si="1"/>
        <v>31</v>
      </c>
      <c r="AP15" s="219">
        <v>4</v>
      </c>
      <c r="AQ15" s="219" t="s">
        <v>385</v>
      </c>
      <c r="AR15" s="219">
        <v>4</v>
      </c>
      <c r="AS15" s="219">
        <v>2</v>
      </c>
      <c r="AT15" s="219">
        <v>2</v>
      </c>
      <c r="AU15" s="219">
        <v>3</v>
      </c>
      <c r="AV15" s="219">
        <v>2</v>
      </c>
      <c r="AW15" s="219">
        <v>2</v>
      </c>
      <c r="AX15" s="219">
        <v>3</v>
      </c>
      <c r="AY15" s="219" t="s">
        <v>386</v>
      </c>
      <c r="AZ15" s="219" t="s">
        <v>386</v>
      </c>
      <c r="BA15" s="219"/>
      <c r="BB15" s="219"/>
      <c r="BC15" s="219">
        <v>3</v>
      </c>
      <c r="BD15" s="219"/>
      <c r="BE15" s="220"/>
      <c r="BF15" s="221"/>
      <c r="BG15" s="221"/>
      <c r="BH15" s="222">
        <v>0</v>
      </c>
    </row>
    <row r="16" spans="1:60" s="45" customFormat="1">
      <c r="A16" s="38">
        <v>10</v>
      </c>
      <c r="B16" s="39" t="s">
        <v>202</v>
      </c>
      <c r="C16" s="110">
        <v>5</v>
      </c>
      <c r="D16" s="213">
        <v>3</v>
      </c>
      <c r="E16" s="213">
        <v>4</v>
      </c>
      <c r="F16" s="213">
        <v>3</v>
      </c>
      <c r="G16" s="213">
        <v>2</v>
      </c>
      <c r="H16" s="213">
        <v>1</v>
      </c>
      <c r="I16" s="213">
        <v>2</v>
      </c>
      <c r="J16" s="213">
        <v>1</v>
      </c>
      <c r="K16" s="213">
        <v>1</v>
      </c>
      <c r="L16" s="214">
        <v>2</v>
      </c>
      <c r="M16" s="214">
        <v>3</v>
      </c>
      <c r="N16" s="214">
        <v>3</v>
      </c>
      <c r="O16" s="215"/>
      <c r="P16" s="215"/>
      <c r="Q16" s="214">
        <v>2</v>
      </c>
      <c r="R16" s="214"/>
      <c r="S16" s="214"/>
      <c r="T16" s="214"/>
      <c r="U16" s="214"/>
      <c r="V16" s="216">
        <f t="shared" si="0"/>
        <v>32</v>
      </c>
      <c r="W16" s="217">
        <v>3</v>
      </c>
      <c r="X16" s="217">
        <v>4</v>
      </c>
      <c r="Y16" s="217">
        <v>3</v>
      </c>
      <c r="Z16" s="217">
        <v>2</v>
      </c>
      <c r="AA16" s="217">
        <v>1</v>
      </c>
      <c r="AB16" s="217">
        <v>1</v>
      </c>
      <c r="AC16" s="217">
        <v>1</v>
      </c>
      <c r="AD16" s="217">
        <v>1</v>
      </c>
      <c r="AE16" s="215">
        <v>2</v>
      </c>
      <c r="AF16" s="215">
        <v>3</v>
      </c>
      <c r="AG16" s="215">
        <v>3</v>
      </c>
      <c r="AH16" s="215"/>
      <c r="AI16" s="215"/>
      <c r="AJ16" s="215">
        <v>2</v>
      </c>
      <c r="AK16" s="215"/>
      <c r="AL16" s="215"/>
      <c r="AM16" s="215"/>
      <c r="AN16" s="215"/>
      <c r="AO16" s="218">
        <f t="shared" si="1"/>
        <v>31</v>
      </c>
      <c r="AP16" s="219">
        <v>4</v>
      </c>
      <c r="AQ16" s="219" t="s">
        <v>385</v>
      </c>
      <c r="AR16" s="219">
        <v>4</v>
      </c>
      <c r="AS16" s="219">
        <v>2</v>
      </c>
      <c r="AT16" s="219">
        <v>2</v>
      </c>
      <c r="AU16" s="219">
        <v>3</v>
      </c>
      <c r="AV16" s="219">
        <v>2</v>
      </c>
      <c r="AW16" s="219">
        <v>2</v>
      </c>
      <c r="AX16" s="219">
        <v>3</v>
      </c>
      <c r="AY16" s="219" t="s">
        <v>386</v>
      </c>
      <c r="AZ16" s="219" t="s">
        <v>386</v>
      </c>
      <c r="BA16" s="219"/>
      <c r="BB16" s="219"/>
      <c r="BC16" s="219">
        <v>3</v>
      </c>
      <c r="BD16" s="219"/>
      <c r="BE16" s="220"/>
      <c r="BF16" s="221"/>
      <c r="BG16" s="221"/>
      <c r="BH16" s="222">
        <v>0</v>
      </c>
    </row>
    <row r="17" spans="1:60" s="41" customFormat="1">
      <c r="A17" s="38">
        <v>11</v>
      </c>
      <c r="B17" s="205" t="s">
        <v>18</v>
      </c>
      <c r="C17" s="206">
        <v>5</v>
      </c>
      <c r="D17" s="223">
        <v>3</v>
      </c>
      <c r="E17" s="223">
        <v>4</v>
      </c>
      <c r="F17" s="223">
        <v>3</v>
      </c>
      <c r="G17" s="223">
        <v>2</v>
      </c>
      <c r="H17" s="223">
        <v>1</v>
      </c>
      <c r="I17" s="223">
        <v>1</v>
      </c>
      <c r="J17" s="223">
        <v>1</v>
      </c>
      <c r="K17" s="223">
        <v>1</v>
      </c>
      <c r="L17" s="224">
        <v>2</v>
      </c>
      <c r="M17" s="224">
        <v>3</v>
      </c>
      <c r="N17" s="224">
        <v>3</v>
      </c>
      <c r="O17" s="225"/>
      <c r="P17" s="225"/>
      <c r="Q17" s="224">
        <v>2</v>
      </c>
      <c r="R17" s="224"/>
      <c r="S17" s="224"/>
      <c r="T17" s="224"/>
      <c r="U17" s="224"/>
      <c r="V17" s="216">
        <f t="shared" si="0"/>
        <v>31</v>
      </c>
      <c r="W17" s="226">
        <v>3</v>
      </c>
      <c r="X17" s="226">
        <v>4</v>
      </c>
      <c r="Y17" s="226">
        <v>3</v>
      </c>
      <c r="Z17" s="226">
        <v>2</v>
      </c>
      <c r="AA17" s="226">
        <v>1</v>
      </c>
      <c r="AB17" s="226">
        <v>2</v>
      </c>
      <c r="AC17" s="226">
        <v>1</v>
      </c>
      <c r="AD17" s="226">
        <v>1</v>
      </c>
      <c r="AE17" s="225">
        <v>2</v>
      </c>
      <c r="AF17" s="225">
        <v>3</v>
      </c>
      <c r="AG17" s="225">
        <v>3</v>
      </c>
      <c r="AH17" s="225"/>
      <c r="AI17" s="225"/>
      <c r="AJ17" s="225">
        <v>2</v>
      </c>
      <c r="AK17" s="225"/>
      <c r="AL17" s="225"/>
      <c r="AM17" s="225"/>
      <c r="AN17" s="225"/>
      <c r="AO17" s="218">
        <f t="shared" si="1"/>
        <v>32</v>
      </c>
      <c r="AP17" s="220">
        <v>4</v>
      </c>
      <c r="AQ17" s="220" t="s">
        <v>385</v>
      </c>
      <c r="AR17" s="220">
        <v>4</v>
      </c>
      <c r="AS17" s="220">
        <v>2</v>
      </c>
      <c r="AT17" s="220">
        <v>2</v>
      </c>
      <c r="AU17" s="220">
        <v>3</v>
      </c>
      <c r="AV17" s="220">
        <v>2</v>
      </c>
      <c r="AW17" s="220">
        <v>2</v>
      </c>
      <c r="AX17" s="220">
        <v>3</v>
      </c>
      <c r="AY17" s="220" t="s">
        <v>386</v>
      </c>
      <c r="AZ17" s="220" t="s">
        <v>386</v>
      </c>
      <c r="BA17" s="220"/>
      <c r="BB17" s="220"/>
      <c r="BC17" s="220">
        <v>3</v>
      </c>
      <c r="BD17" s="220"/>
      <c r="BE17" s="220"/>
      <c r="BF17" s="220"/>
      <c r="BG17" s="220"/>
      <c r="BH17" s="227">
        <v>0</v>
      </c>
    </row>
    <row r="18" spans="1:60" s="41" customFormat="1">
      <c r="A18" s="38">
        <v>12</v>
      </c>
      <c r="B18" s="205" t="s">
        <v>24</v>
      </c>
      <c r="C18" s="206">
        <v>5</v>
      </c>
      <c r="D18" s="223">
        <v>3</v>
      </c>
      <c r="E18" s="223">
        <v>4</v>
      </c>
      <c r="F18" s="223">
        <v>3</v>
      </c>
      <c r="G18" s="223">
        <v>2</v>
      </c>
      <c r="H18" s="223">
        <v>1</v>
      </c>
      <c r="I18" s="223">
        <v>1</v>
      </c>
      <c r="J18" s="223">
        <v>1</v>
      </c>
      <c r="K18" s="223">
        <v>1</v>
      </c>
      <c r="L18" s="224">
        <v>2</v>
      </c>
      <c r="M18" s="224">
        <v>3</v>
      </c>
      <c r="N18" s="224">
        <v>3</v>
      </c>
      <c r="O18" s="225"/>
      <c r="P18" s="225"/>
      <c r="Q18" s="224">
        <v>2</v>
      </c>
      <c r="R18" s="224"/>
      <c r="S18" s="224"/>
      <c r="T18" s="224"/>
      <c r="U18" s="224"/>
      <c r="V18" s="216">
        <f t="shared" si="0"/>
        <v>31</v>
      </c>
      <c r="W18" s="226">
        <v>3</v>
      </c>
      <c r="X18" s="226">
        <v>4</v>
      </c>
      <c r="Y18" s="226">
        <v>3</v>
      </c>
      <c r="Z18" s="226">
        <v>2</v>
      </c>
      <c r="AA18" s="226">
        <v>1</v>
      </c>
      <c r="AB18" s="226">
        <v>2</v>
      </c>
      <c r="AC18" s="226">
        <v>1</v>
      </c>
      <c r="AD18" s="226">
        <v>1</v>
      </c>
      <c r="AE18" s="225">
        <v>2</v>
      </c>
      <c r="AF18" s="225">
        <v>3</v>
      </c>
      <c r="AG18" s="225">
        <v>3</v>
      </c>
      <c r="AH18" s="225"/>
      <c r="AI18" s="225"/>
      <c r="AJ18" s="225">
        <v>2</v>
      </c>
      <c r="AK18" s="225"/>
      <c r="AL18" s="225"/>
      <c r="AM18" s="225"/>
      <c r="AN18" s="225"/>
      <c r="AO18" s="218">
        <f t="shared" si="1"/>
        <v>32</v>
      </c>
      <c r="AP18" s="220">
        <v>4</v>
      </c>
      <c r="AQ18" s="220" t="s">
        <v>385</v>
      </c>
      <c r="AR18" s="220">
        <v>4</v>
      </c>
      <c r="AS18" s="220">
        <v>2</v>
      </c>
      <c r="AT18" s="220">
        <v>2</v>
      </c>
      <c r="AU18" s="220">
        <v>3</v>
      </c>
      <c r="AV18" s="220">
        <v>2</v>
      </c>
      <c r="AW18" s="220">
        <v>2</v>
      </c>
      <c r="AX18" s="220">
        <v>3</v>
      </c>
      <c r="AY18" s="220" t="s">
        <v>386</v>
      </c>
      <c r="AZ18" s="220" t="s">
        <v>386</v>
      </c>
      <c r="BA18" s="220"/>
      <c r="BB18" s="220"/>
      <c r="BC18" s="220">
        <v>3</v>
      </c>
      <c r="BD18" s="220"/>
      <c r="BE18" s="220"/>
      <c r="BF18" s="220"/>
      <c r="BG18" s="220"/>
      <c r="BH18" s="227">
        <v>0</v>
      </c>
    </row>
    <row r="19" spans="1:60" s="41" customFormat="1">
      <c r="A19" s="38">
        <v>13</v>
      </c>
      <c r="B19" s="205" t="s">
        <v>143</v>
      </c>
      <c r="C19" s="206">
        <v>5</v>
      </c>
      <c r="D19" s="223">
        <v>3</v>
      </c>
      <c r="E19" s="223">
        <v>4</v>
      </c>
      <c r="F19" s="223">
        <v>3</v>
      </c>
      <c r="G19" s="223">
        <v>2</v>
      </c>
      <c r="H19" s="223">
        <v>1</v>
      </c>
      <c r="I19" s="223">
        <v>1</v>
      </c>
      <c r="J19" s="223">
        <v>1</v>
      </c>
      <c r="K19" s="223">
        <v>1</v>
      </c>
      <c r="L19" s="224">
        <v>2</v>
      </c>
      <c r="M19" s="224">
        <v>3</v>
      </c>
      <c r="N19" s="224">
        <v>3</v>
      </c>
      <c r="O19" s="225"/>
      <c r="P19" s="225"/>
      <c r="Q19" s="224"/>
      <c r="R19" s="224">
        <v>2</v>
      </c>
      <c r="S19" s="224"/>
      <c r="T19" s="224"/>
      <c r="U19" s="224"/>
      <c r="V19" s="216">
        <f t="shared" si="0"/>
        <v>31</v>
      </c>
      <c r="W19" s="226">
        <v>3</v>
      </c>
      <c r="X19" s="226">
        <v>4</v>
      </c>
      <c r="Y19" s="226">
        <v>3</v>
      </c>
      <c r="Z19" s="226">
        <v>2</v>
      </c>
      <c r="AA19" s="226">
        <v>1</v>
      </c>
      <c r="AB19" s="226">
        <v>2</v>
      </c>
      <c r="AC19" s="226">
        <v>1</v>
      </c>
      <c r="AD19" s="226">
        <v>1</v>
      </c>
      <c r="AE19" s="225">
        <v>2</v>
      </c>
      <c r="AF19" s="225">
        <v>3</v>
      </c>
      <c r="AG19" s="225">
        <v>3</v>
      </c>
      <c r="AH19" s="225"/>
      <c r="AI19" s="225"/>
      <c r="AJ19" s="225"/>
      <c r="AK19" s="225">
        <v>2</v>
      </c>
      <c r="AL19" s="225"/>
      <c r="AM19" s="225"/>
      <c r="AN19" s="225"/>
      <c r="AO19" s="218">
        <f t="shared" si="1"/>
        <v>32</v>
      </c>
      <c r="AP19" s="220">
        <v>4</v>
      </c>
      <c r="AQ19" s="220" t="s">
        <v>385</v>
      </c>
      <c r="AR19" s="220">
        <v>4</v>
      </c>
      <c r="AS19" s="220">
        <v>2</v>
      </c>
      <c r="AT19" s="220">
        <v>2</v>
      </c>
      <c r="AU19" s="220">
        <v>3</v>
      </c>
      <c r="AV19" s="220">
        <v>2</v>
      </c>
      <c r="AW19" s="220">
        <v>2</v>
      </c>
      <c r="AX19" s="220">
        <v>3</v>
      </c>
      <c r="AY19" s="220" t="s">
        <v>386</v>
      </c>
      <c r="AZ19" s="220" t="s">
        <v>386</v>
      </c>
      <c r="BA19" s="220"/>
      <c r="BB19" s="220"/>
      <c r="BC19" s="220"/>
      <c r="BD19" s="220">
        <v>3</v>
      </c>
      <c r="BE19" s="220"/>
      <c r="BF19" s="220"/>
      <c r="BG19" s="220"/>
      <c r="BH19" s="227">
        <v>0</v>
      </c>
    </row>
    <row r="20" spans="1:60" s="41" customFormat="1">
      <c r="A20" s="38">
        <v>14</v>
      </c>
      <c r="B20" s="205" t="s">
        <v>125</v>
      </c>
      <c r="C20" s="206">
        <v>5</v>
      </c>
      <c r="D20" s="223">
        <v>4</v>
      </c>
      <c r="E20" s="223">
        <v>4</v>
      </c>
      <c r="F20" s="223">
        <v>3</v>
      </c>
      <c r="G20" s="223">
        <v>2</v>
      </c>
      <c r="H20" s="223">
        <v>1</v>
      </c>
      <c r="I20" s="223">
        <v>1</v>
      </c>
      <c r="J20" s="223">
        <v>1</v>
      </c>
      <c r="K20" s="223">
        <v>1</v>
      </c>
      <c r="L20" s="224"/>
      <c r="M20" s="224">
        <v>3</v>
      </c>
      <c r="N20" s="224"/>
      <c r="O20" s="225"/>
      <c r="P20" s="225">
        <v>2</v>
      </c>
      <c r="Q20" s="224">
        <v>2</v>
      </c>
      <c r="R20" s="224">
        <v>2</v>
      </c>
      <c r="S20" s="224"/>
      <c r="T20" s="224"/>
      <c r="U20" s="224"/>
      <c r="V20" s="216">
        <f t="shared" si="0"/>
        <v>31</v>
      </c>
      <c r="W20" s="226">
        <v>4</v>
      </c>
      <c r="X20" s="226">
        <v>4</v>
      </c>
      <c r="Y20" s="226">
        <v>3</v>
      </c>
      <c r="Z20" s="226">
        <v>2</v>
      </c>
      <c r="AA20" s="226">
        <v>1</v>
      </c>
      <c r="AB20" s="226">
        <v>2</v>
      </c>
      <c r="AC20" s="226">
        <v>1</v>
      </c>
      <c r="AD20" s="226">
        <v>1</v>
      </c>
      <c r="AE20" s="225"/>
      <c r="AF20" s="225">
        <v>3</v>
      </c>
      <c r="AG20" s="225"/>
      <c r="AH20" s="225"/>
      <c r="AI20" s="225">
        <v>2</v>
      </c>
      <c r="AJ20" s="225">
        <v>2</v>
      </c>
      <c r="AK20" s="225">
        <v>2</v>
      </c>
      <c r="AL20" s="225"/>
      <c r="AM20" s="225"/>
      <c r="AN20" s="225"/>
      <c r="AO20" s="218">
        <f t="shared" si="1"/>
        <v>32</v>
      </c>
      <c r="AP20" s="220" t="s">
        <v>385</v>
      </c>
      <c r="AQ20" s="220" t="s">
        <v>385</v>
      </c>
      <c r="AR20" s="220">
        <v>4</v>
      </c>
      <c r="AS20" s="220">
        <v>2</v>
      </c>
      <c r="AT20" s="220">
        <v>2</v>
      </c>
      <c r="AU20" s="220">
        <v>3</v>
      </c>
      <c r="AV20" s="220">
        <v>2</v>
      </c>
      <c r="AW20" s="220">
        <v>2</v>
      </c>
      <c r="AX20" s="220">
        <v>3</v>
      </c>
      <c r="AY20" s="220" t="s">
        <v>386</v>
      </c>
      <c r="AZ20" s="220"/>
      <c r="BA20" s="220"/>
      <c r="BB20" s="220">
        <v>3</v>
      </c>
      <c r="BC20" s="220">
        <v>3</v>
      </c>
      <c r="BD20" s="220">
        <v>3</v>
      </c>
      <c r="BE20" s="220"/>
      <c r="BF20" s="220"/>
      <c r="BG20" s="220"/>
      <c r="BH20" s="227">
        <v>0</v>
      </c>
    </row>
    <row r="21" spans="1:60" s="41" customFormat="1">
      <c r="A21" s="38">
        <v>15</v>
      </c>
      <c r="B21" s="205" t="s">
        <v>139</v>
      </c>
      <c r="C21" s="206">
        <v>5</v>
      </c>
      <c r="D21" s="223">
        <v>4</v>
      </c>
      <c r="E21" s="223">
        <v>4</v>
      </c>
      <c r="F21" s="223">
        <v>3</v>
      </c>
      <c r="G21" s="223">
        <v>2</v>
      </c>
      <c r="H21" s="223">
        <v>1</v>
      </c>
      <c r="I21" s="223">
        <v>1</v>
      </c>
      <c r="J21" s="223">
        <v>1</v>
      </c>
      <c r="K21" s="223">
        <v>1</v>
      </c>
      <c r="L21" s="224"/>
      <c r="M21" s="224">
        <v>3</v>
      </c>
      <c r="N21" s="224"/>
      <c r="O21" s="225"/>
      <c r="P21" s="225">
        <v>2</v>
      </c>
      <c r="Q21" s="224">
        <v>2</v>
      </c>
      <c r="R21" s="224">
        <v>2</v>
      </c>
      <c r="S21" s="224"/>
      <c r="T21" s="224"/>
      <c r="U21" s="224"/>
      <c r="V21" s="216">
        <f t="shared" si="0"/>
        <v>31</v>
      </c>
      <c r="W21" s="226">
        <v>4</v>
      </c>
      <c r="X21" s="226">
        <v>4</v>
      </c>
      <c r="Y21" s="226">
        <v>3</v>
      </c>
      <c r="Z21" s="226">
        <v>2</v>
      </c>
      <c r="AA21" s="226">
        <v>1</v>
      </c>
      <c r="AB21" s="226">
        <v>2</v>
      </c>
      <c r="AC21" s="226">
        <v>1</v>
      </c>
      <c r="AD21" s="226">
        <v>1</v>
      </c>
      <c r="AE21" s="225"/>
      <c r="AF21" s="225">
        <v>3</v>
      </c>
      <c r="AG21" s="225"/>
      <c r="AH21" s="225"/>
      <c r="AI21" s="225">
        <v>2</v>
      </c>
      <c r="AJ21" s="225">
        <v>2</v>
      </c>
      <c r="AK21" s="225">
        <v>2</v>
      </c>
      <c r="AL21" s="225"/>
      <c r="AM21" s="225"/>
      <c r="AN21" s="225"/>
      <c r="AO21" s="218">
        <f t="shared" si="1"/>
        <v>32</v>
      </c>
      <c r="AP21" s="220" t="s">
        <v>385</v>
      </c>
      <c r="AQ21" s="220" t="s">
        <v>385</v>
      </c>
      <c r="AR21" s="220">
        <v>4</v>
      </c>
      <c r="AS21" s="220">
        <v>2</v>
      </c>
      <c r="AT21" s="220">
        <v>2</v>
      </c>
      <c r="AU21" s="220">
        <v>3</v>
      </c>
      <c r="AV21" s="220">
        <v>2</v>
      </c>
      <c r="AW21" s="220">
        <v>2</v>
      </c>
      <c r="AX21" s="220">
        <v>3</v>
      </c>
      <c r="AY21" s="220" t="s">
        <v>386</v>
      </c>
      <c r="AZ21" s="220"/>
      <c r="BA21" s="220"/>
      <c r="BB21" s="220">
        <v>3</v>
      </c>
      <c r="BC21" s="220">
        <v>3</v>
      </c>
      <c r="BD21" s="220">
        <v>3</v>
      </c>
      <c r="BE21" s="220"/>
      <c r="BF21" s="220"/>
      <c r="BG21" s="220"/>
      <c r="BH21" s="227">
        <v>0</v>
      </c>
    </row>
    <row r="22" spans="1:60" s="41" customFormat="1">
      <c r="A22" s="38">
        <v>16</v>
      </c>
      <c r="B22" s="205" t="s">
        <v>203</v>
      </c>
      <c r="C22" s="206">
        <v>5</v>
      </c>
      <c r="D22" s="223">
        <v>3</v>
      </c>
      <c r="E22" s="223">
        <v>4</v>
      </c>
      <c r="F22" s="223">
        <v>3</v>
      </c>
      <c r="G22" s="223">
        <v>2</v>
      </c>
      <c r="H22" s="223">
        <v>1</v>
      </c>
      <c r="I22" s="223">
        <v>1</v>
      </c>
      <c r="J22" s="223">
        <v>1</v>
      </c>
      <c r="K22" s="223">
        <v>1</v>
      </c>
      <c r="L22" s="224">
        <v>3</v>
      </c>
      <c r="M22" s="224"/>
      <c r="N22" s="224"/>
      <c r="O22" s="225">
        <v>3</v>
      </c>
      <c r="P22" s="225"/>
      <c r="Q22" s="224">
        <v>2</v>
      </c>
      <c r="R22" s="224">
        <v>2</v>
      </c>
      <c r="S22" s="224"/>
      <c r="T22" s="224"/>
      <c r="U22" s="224"/>
      <c r="V22" s="216">
        <f t="shared" si="0"/>
        <v>31</v>
      </c>
      <c r="W22" s="226">
        <v>3</v>
      </c>
      <c r="X22" s="226">
        <v>4</v>
      </c>
      <c r="Y22" s="226">
        <v>3</v>
      </c>
      <c r="Z22" s="226">
        <v>2</v>
      </c>
      <c r="AA22" s="226">
        <v>1</v>
      </c>
      <c r="AB22" s="226">
        <v>2</v>
      </c>
      <c r="AC22" s="226">
        <v>1</v>
      </c>
      <c r="AD22" s="226">
        <v>1</v>
      </c>
      <c r="AE22" s="225">
        <v>3</v>
      </c>
      <c r="AF22" s="225"/>
      <c r="AG22" s="225"/>
      <c r="AH22" s="225">
        <v>3</v>
      </c>
      <c r="AI22" s="225"/>
      <c r="AJ22" s="225">
        <v>2</v>
      </c>
      <c r="AK22" s="225">
        <v>2</v>
      </c>
      <c r="AL22" s="225"/>
      <c r="AM22" s="225"/>
      <c r="AN22" s="225"/>
      <c r="AO22" s="218">
        <f t="shared" si="1"/>
        <v>32</v>
      </c>
      <c r="AP22" s="220">
        <v>4</v>
      </c>
      <c r="AQ22" s="220" t="s">
        <v>385</v>
      </c>
      <c r="AR22" s="220">
        <v>4</v>
      </c>
      <c r="AS22" s="220">
        <v>2</v>
      </c>
      <c r="AT22" s="220">
        <v>2</v>
      </c>
      <c r="AU22" s="220">
        <v>3</v>
      </c>
      <c r="AV22" s="220">
        <v>2</v>
      </c>
      <c r="AW22" s="220">
        <v>2</v>
      </c>
      <c r="AX22" s="220" t="s">
        <v>386</v>
      </c>
      <c r="AY22" s="220"/>
      <c r="AZ22" s="220"/>
      <c r="BA22" s="220" t="s">
        <v>386</v>
      </c>
      <c r="BB22" s="220"/>
      <c r="BC22" s="220">
        <v>3</v>
      </c>
      <c r="BD22" s="220">
        <v>3</v>
      </c>
      <c r="BE22" s="220"/>
      <c r="BF22" s="220"/>
      <c r="BG22" s="220"/>
      <c r="BH22" s="227">
        <v>0</v>
      </c>
    </row>
    <row r="23" spans="1:60" s="41" customFormat="1">
      <c r="A23" s="38">
        <v>17</v>
      </c>
      <c r="B23" s="205" t="s">
        <v>204</v>
      </c>
      <c r="C23" s="206">
        <v>5</v>
      </c>
      <c r="D23" s="223">
        <v>3</v>
      </c>
      <c r="E23" s="223">
        <v>4</v>
      </c>
      <c r="F23" s="223">
        <v>3</v>
      </c>
      <c r="G23" s="223">
        <v>2</v>
      </c>
      <c r="H23" s="223">
        <v>1</v>
      </c>
      <c r="I23" s="223">
        <v>1</v>
      </c>
      <c r="J23" s="223">
        <v>1</v>
      </c>
      <c r="K23" s="223">
        <v>1</v>
      </c>
      <c r="L23" s="224">
        <v>3</v>
      </c>
      <c r="M23" s="224"/>
      <c r="N23" s="224"/>
      <c r="O23" s="225">
        <v>3</v>
      </c>
      <c r="P23" s="225"/>
      <c r="Q23" s="224">
        <v>2</v>
      </c>
      <c r="R23" s="224">
        <v>2</v>
      </c>
      <c r="S23" s="224"/>
      <c r="T23" s="224"/>
      <c r="U23" s="224"/>
      <c r="V23" s="216">
        <f t="shared" ref="V23:V36" si="2">SUM(C23:U23)</f>
        <v>31</v>
      </c>
      <c r="W23" s="226">
        <v>3</v>
      </c>
      <c r="X23" s="226">
        <v>4</v>
      </c>
      <c r="Y23" s="226">
        <v>3</v>
      </c>
      <c r="Z23" s="226">
        <v>2</v>
      </c>
      <c r="AA23" s="226">
        <v>1</v>
      </c>
      <c r="AB23" s="226">
        <v>2</v>
      </c>
      <c r="AC23" s="226">
        <v>1</v>
      </c>
      <c r="AD23" s="226">
        <v>1</v>
      </c>
      <c r="AE23" s="225">
        <v>3</v>
      </c>
      <c r="AF23" s="225"/>
      <c r="AG23" s="225"/>
      <c r="AH23" s="225">
        <v>3</v>
      </c>
      <c r="AI23" s="225"/>
      <c r="AJ23" s="225">
        <v>2</v>
      </c>
      <c r="AK23" s="225">
        <v>2</v>
      </c>
      <c r="AL23" s="225"/>
      <c r="AM23" s="225"/>
      <c r="AN23" s="225"/>
      <c r="AO23" s="218">
        <f t="shared" si="1"/>
        <v>32</v>
      </c>
      <c r="AP23" s="220">
        <v>4</v>
      </c>
      <c r="AQ23" s="220" t="s">
        <v>385</v>
      </c>
      <c r="AR23" s="220">
        <v>4</v>
      </c>
      <c r="AS23" s="220">
        <v>2</v>
      </c>
      <c r="AT23" s="220">
        <v>2</v>
      </c>
      <c r="AU23" s="220">
        <v>3</v>
      </c>
      <c r="AV23" s="220">
        <v>2</v>
      </c>
      <c r="AW23" s="220">
        <v>2</v>
      </c>
      <c r="AX23" s="220" t="s">
        <v>386</v>
      </c>
      <c r="AY23" s="220"/>
      <c r="AZ23" s="220"/>
      <c r="BA23" s="220" t="s">
        <v>386</v>
      </c>
      <c r="BB23" s="220"/>
      <c r="BC23" s="220">
        <v>3</v>
      </c>
      <c r="BD23" s="220">
        <v>3</v>
      </c>
      <c r="BE23" s="220"/>
      <c r="BF23" s="220"/>
      <c r="BG23" s="220"/>
      <c r="BH23" s="227">
        <v>0</v>
      </c>
    </row>
    <row r="24" spans="1:60" s="41" customFormat="1">
      <c r="A24" s="38">
        <v>18</v>
      </c>
      <c r="B24" s="205" t="s">
        <v>205</v>
      </c>
      <c r="C24" s="206">
        <v>5</v>
      </c>
      <c r="D24" s="223">
        <v>3</v>
      </c>
      <c r="E24" s="223">
        <v>4</v>
      </c>
      <c r="F24" s="223">
        <v>3</v>
      </c>
      <c r="G24" s="223">
        <v>2</v>
      </c>
      <c r="H24" s="223">
        <v>1</v>
      </c>
      <c r="I24" s="223">
        <v>1</v>
      </c>
      <c r="J24" s="223">
        <v>1</v>
      </c>
      <c r="K24" s="223">
        <v>1</v>
      </c>
      <c r="L24" s="224">
        <v>3</v>
      </c>
      <c r="M24" s="224"/>
      <c r="N24" s="224"/>
      <c r="O24" s="225">
        <v>3</v>
      </c>
      <c r="P24" s="225"/>
      <c r="Q24" s="224">
        <v>2</v>
      </c>
      <c r="R24" s="224">
        <v>2</v>
      </c>
      <c r="S24" s="224"/>
      <c r="T24" s="224"/>
      <c r="U24" s="224"/>
      <c r="V24" s="216">
        <f t="shared" si="2"/>
        <v>31</v>
      </c>
      <c r="W24" s="226">
        <v>3</v>
      </c>
      <c r="X24" s="226">
        <v>4</v>
      </c>
      <c r="Y24" s="226">
        <v>3</v>
      </c>
      <c r="Z24" s="226">
        <v>2</v>
      </c>
      <c r="AA24" s="226">
        <v>1</v>
      </c>
      <c r="AB24" s="226">
        <v>2</v>
      </c>
      <c r="AC24" s="226">
        <v>1</v>
      </c>
      <c r="AD24" s="226">
        <v>1</v>
      </c>
      <c r="AE24" s="225">
        <v>3</v>
      </c>
      <c r="AF24" s="225"/>
      <c r="AG24" s="225"/>
      <c r="AH24" s="225">
        <v>3</v>
      </c>
      <c r="AI24" s="225"/>
      <c r="AJ24" s="225">
        <v>2</v>
      </c>
      <c r="AK24" s="225">
        <v>2</v>
      </c>
      <c r="AL24" s="225"/>
      <c r="AM24" s="225"/>
      <c r="AN24" s="225"/>
      <c r="AO24" s="218">
        <f t="shared" si="1"/>
        <v>32</v>
      </c>
      <c r="AP24" s="220">
        <v>4</v>
      </c>
      <c r="AQ24" s="220" t="s">
        <v>385</v>
      </c>
      <c r="AR24" s="220">
        <v>4</v>
      </c>
      <c r="AS24" s="220">
        <v>2</v>
      </c>
      <c r="AT24" s="220">
        <v>2</v>
      </c>
      <c r="AU24" s="220">
        <v>3</v>
      </c>
      <c r="AV24" s="220">
        <v>2</v>
      </c>
      <c r="AW24" s="220">
        <v>2</v>
      </c>
      <c r="AX24" s="220" t="s">
        <v>386</v>
      </c>
      <c r="AY24" s="220"/>
      <c r="AZ24" s="220"/>
      <c r="BA24" s="220" t="s">
        <v>386</v>
      </c>
      <c r="BB24" s="220"/>
      <c r="BC24" s="220">
        <v>3</v>
      </c>
      <c r="BD24" s="220">
        <v>3</v>
      </c>
      <c r="BE24" s="220"/>
      <c r="BF24" s="220"/>
      <c r="BG24" s="220"/>
      <c r="BH24" s="227">
        <v>0</v>
      </c>
    </row>
    <row r="25" spans="1:60" s="41" customFormat="1">
      <c r="A25" s="38">
        <v>19</v>
      </c>
      <c r="B25" s="205" t="s">
        <v>206</v>
      </c>
      <c r="C25" s="206">
        <v>5</v>
      </c>
      <c r="D25" s="223">
        <v>3</v>
      </c>
      <c r="E25" s="223">
        <v>4</v>
      </c>
      <c r="F25" s="223">
        <v>3</v>
      </c>
      <c r="G25" s="223">
        <v>2</v>
      </c>
      <c r="H25" s="223">
        <v>1</v>
      </c>
      <c r="I25" s="223">
        <v>1</v>
      </c>
      <c r="J25" s="223">
        <v>1</v>
      </c>
      <c r="K25" s="223">
        <v>1</v>
      </c>
      <c r="L25" s="224">
        <v>3</v>
      </c>
      <c r="M25" s="224"/>
      <c r="N25" s="224"/>
      <c r="O25" s="225">
        <v>3</v>
      </c>
      <c r="P25" s="225">
        <v>2</v>
      </c>
      <c r="Q25" s="224">
        <v>2</v>
      </c>
      <c r="R25" s="224"/>
      <c r="S25" s="224"/>
      <c r="T25" s="224"/>
      <c r="U25" s="224"/>
      <c r="V25" s="216">
        <f t="shared" si="2"/>
        <v>31</v>
      </c>
      <c r="W25" s="226">
        <v>3</v>
      </c>
      <c r="X25" s="226">
        <v>4</v>
      </c>
      <c r="Y25" s="226">
        <v>3</v>
      </c>
      <c r="Z25" s="226">
        <v>2</v>
      </c>
      <c r="AA25" s="226">
        <v>1</v>
      </c>
      <c r="AB25" s="226">
        <v>2</v>
      </c>
      <c r="AC25" s="226">
        <v>1</v>
      </c>
      <c r="AD25" s="226">
        <v>1</v>
      </c>
      <c r="AE25" s="225">
        <v>3</v>
      </c>
      <c r="AF25" s="225"/>
      <c r="AG25" s="225"/>
      <c r="AH25" s="225">
        <v>3</v>
      </c>
      <c r="AI25" s="225">
        <v>2</v>
      </c>
      <c r="AJ25" s="225">
        <v>2</v>
      </c>
      <c r="AK25" s="225"/>
      <c r="AL25" s="225"/>
      <c r="AM25" s="225"/>
      <c r="AN25" s="225"/>
      <c r="AO25" s="218">
        <f t="shared" si="1"/>
        <v>32</v>
      </c>
      <c r="AP25" s="220">
        <v>4</v>
      </c>
      <c r="AQ25" s="220" t="s">
        <v>385</v>
      </c>
      <c r="AR25" s="220">
        <v>4</v>
      </c>
      <c r="AS25" s="220">
        <v>2</v>
      </c>
      <c r="AT25" s="220">
        <v>2</v>
      </c>
      <c r="AU25" s="220">
        <v>3</v>
      </c>
      <c r="AV25" s="220">
        <v>2</v>
      </c>
      <c r="AW25" s="220">
        <v>2</v>
      </c>
      <c r="AX25" s="220" t="s">
        <v>386</v>
      </c>
      <c r="AY25" s="220"/>
      <c r="AZ25" s="220"/>
      <c r="BA25" s="220" t="s">
        <v>386</v>
      </c>
      <c r="BB25" s="220">
        <v>3</v>
      </c>
      <c r="BC25" s="220">
        <v>3</v>
      </c>
      <c r="BD25" s="220"/>
      <c r="BE25" s="220"/>
      <c r="BF25" s="220"/>
      <c r="BG25" s="220"/>
      <c r="BH25" s="227">
        <v>0</v>
      </c>
    </row>
    <row r="26" spans="1:60" s="41" customFormat="1">
      <c r="A26" s="38">
        <v>20</v>
      </c>
      <c r="B26" s="205" t="s">
        <v>316</v>
      </c>
      <c r="C26" s="206">
        <v>5</v>
      </c>
      <c r="D26" s="223">
        <v>3</v>
      </c>
      <c r="E26" s="223">
        <v>4</v>
      </c>
      <c r="F26" s="223">
        <v>3</v>
      </c>
      <c r="G26" s="223">
        <v>2</v>
      </c>
      <c r="H26" s="223">
        <v>1</v>
      </c>
      <c r="I26" s="223">
        <v>2</v>
      </c>
      <c r="J26" s="223">
        <v>1</v>
      </c>
      <c r="K26" s="223">
        <v>1</v>
      </c>
      <c r="L26" s="224">
        <v>2</v>
      </c>
      <c r="M26" s="224"/>
      <c r="N26" s="224"/>
      <c r="O26" s="225">
        <v>3</v>
      </c>
      <c r="P26" s="225">
        <v>2</v>
      </c>
      <c r="Q26" s="224"/>
      <c r="R26" s="224">
        <v>2</v>
      </c>
      <c r="S26" s="224"/>
      <c r="T26" s="224"/>
      <c r="U26" s="224"/>
      <c r="V26" s="216">
        <f t="shared" si="2"/>
        <v>31</v>
      </c>
      <c r="W26" s="226">
        <v>3</v>
      </c>
      <c r="X26" s="226">
        <v>4</v>
      </c>
      <c r="Y26" s="226">
        <v>3</v>
      </c>
      <c r="Z26" s="226">
        <v>2</v>
      </c>
      <c r="AA26" s="226">
        <v>1</v>
      </c>
      <c r="AB26" s="226">
        <v>3</v>
      </c>
      <c r="AC26" s="226">
        <v>1</v>
      </c>
      <c r="AD26" s="226">
        <v>1</v>
      </c>
      <c r="AE26" s="225">
        <v>2</v>
      </c>
      <c r="AF26" s="225"/>
      <c r="AG26" s="225"/>
      <c r="AH26" s="225">
        <v>3</v>
      </c>
      <c r="AI26" s="225">
        <v>2</v>
      </c>
      <c r="AJ26" s="225"/>
      <c r="AK26" s="225">
        <v>2</v>
      </c>
      <c r="AL26" s="225"/>
      <c r="AM26" s="225"/>
      <c r="AN26" s="225"/>
      <c r="AO26" s="218">
        <f t="shared" si="1"/>
        <v>32</v>
      </c>
      <c r="AP26" s="220">
        <v>4</v>
      </c>
      <c r="AQ26" s="220" t="s">
        <v>385</v>
      </c>
      <c r="AR26" s="220">
        <v>4</v>
      </c>
      <c r="AS26" s="220">
        <v>2</v>
      </c>
      <c r="AT26" s="220">
        <v>2</v>
      </c>
      <c r="AU26" s="220" t="s">
        <v>386</v>
      </c>
      <c r="AV26" s="220">
        <v>2</v>
      </c>
      <c r="AW26" s="220">
        <v>2</v>
      </c>
      <c r="AX26" s="220">
        <v>3</v>
      </c>
      <c r="AY26" s="220"/>
      <c r="AZ26" s="220"/>
      <c r="BA26" s="220" t="s">
        <v>386</v>
      </c>
      <c r="BB26" s="220">
        <v>3</v>
      </c>
      <c r="BC26" s="220"/>
      <c r="BD26" s="220">
        <v>3</v>
      </c>
      <c r="BE26" s="220"/>
      <c r="BF26" s="220"/>
      <c r="BG26" s="220"/>
      <c r="BH26" s="227">
        <v>0</v>
      </c>
    </row>
    <row r="27" spans="1:60" s="41" customFormat="1">
      <c r="A27" s="38">
        <v>21</v>
      </c>
      <c r="B27" s="236" t="s">
        <v>27</v>
      </c>
      <c r="C27" s="237">
        <v>5</v>
      </c>
      <c r="D27" s="238">
        <v>3</v>
      </c>
      <c r="E27" s="238">
        <v>4</v>
      </c>
      <c r="F27" s="238">
        <v>3</v>
      </c>
      <c r="G27" s="238">
        <v>2</v>
      </c>
      <c r="H27" s="238">
        <v>1</v>
      </c>
      <c r="I27" s="238">
        <v>1</v>
      </c>
      <c r="J27" s="238">
        <v>1</v>
      </c>
      <c r="K27" s="238">
        <v>1</v>
      </c>
      <c r="L27" s="239">
        <v>2</v>
      </c>
      <c r="M27" s="239">
        <v>3</v>
      </c>
      <c r="N27" s="239">
        <v>3</v>
      </c>
      <c r="O27" s="240"/>
      <c r="P27" s="240"/>
      <c r="Q27" s="239">
        <v>2</v>
      </c>
      <c r="R27" s="239"/>
      <c r="S27" s="239"/>
      <c r="T27" s="239"/>
      <c r="U27" s="239"/>
      <c r="V27" s="216">
        <f t="shared" si="2"/>
        <v>31</v>
      </c>
      <c r="W27" s="241">
        <v>3</v>
      </c>
      <c r="X27" s="241">
        <v>4</v>
      </c>
      <c r="Y27" s="241">
        <v>3</v>
      </c>
      <c r="Z27" s="241">
        <v>2</v>
      </c>
      <c r="AA27" s="241">
        <v>1</v>
      </c>
      <c r="AB27" s="241">
        <v>2</v>
      </c>
      <c r="AC27" s="241">
        <v>1</v>
      </c>
      <c r="AD27" s="241">
        <v>1</v>
      </c>
      <c r="AE27" s="240">
        <v>2</v>
      </c>
      <c r="AF27" s="240">
        <v>3</v>
      </c>
      <c r="AG27" s="240">
        <v>3</v>
      </c>
      <c r="AH27" s="240"/>
      <c r="AI27" s="240"/>
      <c r="AJ27" s="240">
        <v>2</v>
      </c>
      <c r="AK27" s="240"/>
      <c r="AL27" s="240"/>
      <c r="AM27" s="240"/>
      <c r="AN27" s="240"/>
      <c r="AO27" s="218">
        <f t="shared" si="1"/>
        <v>32</v>
      </c>
      <c r="AP27" s="219">
        <v>4</v>
      </c>
      <c r="AQ27" s="219" t="s">
        <v>385</v>
      </c>
      <c r="AR27" s="219">
        <v>4</v>
      </c>
      <c r="AS27" s="219">
        <v>2</v>
      </c>
      <c r="AT27" s="219">
        <v>2</v>
      </c>
      <c r="AU27" s="219">
        <v>3</v>
      </c>
      <c r="AV27" s="219">
        <v>2</v>
      </c>
      <c r="AW27" s="219">
        <v>2</v>
      </c>
      <c r="AX27" s="219">
        <v>3</v>
      </c>
      <c r="AY27" s="219" t="s">
        <v>386</v>
      </c>
      <c r="AZ27" s="219" t="s">
        <v>386</v>
      </c>
      <c r="BA27" s="219"/>
      <c r="BB27" s="219"/>
      <c r="BC27" s="219">
        <v>3</v>
      </c>
      <c r="BD27" s="219"/>
      <c r="BE27" s="219"/>
      <c r="BF27" s="219"/>
      <c r="BG27" s="219"/>
      <c r="BH27" s="228">
        <v>0</v>
      </c>
    </row>
    <row r="28" spans="1:60" s="45" customFormat="1">
      <c r="A28" s="38">
        <v>22</v>
      </c>
      <c r="B28" s="236" t="s">
        <v>30</v>
      </c>
      <c r="C28" s="237">
        <v>5</v>
      </c>
      <c r="D28" s="238">
        <v>3</v>
      </c>
      <c r="E28" s="238">
        <v>4</v>
      </c>
      <c r="F28" s="238">
        <v>3</v>
      </c>
      <c r="G28" s="238">
        <v>2</v>
      </c>
      <c r="H28" s="238">
        <v>1</v>
      </c>
      <c r="I28" s="238">
        <v>1</v>
      </c>
      <c r="J28" s="238">
        <v>1</v>
      </c>
      <c r="K28" s="238">
        <v>1</v>
      </c>
      <c r="L28" s="239">
        <v>2</v>
      </c>
      <c r="M28" s="239">
        <v>3</v>
      </c>
      <c r="N28" s="239">
        <v>3</v>
      </c>
      <c r="O28" s="240"/>
      <c r="P28" s="240"/>
      <c r="Q28" s="239">
        <v>2</v>
      </c>
      <c r="R28" s="239"/>
      <c r="S28" s="239"/>
      <c r="T28" s="239"/>
      <c r="U28" s="239"/>
      <c r="V28" s="216">
        <f t="shared" si="2"/>
        <v>31</v>
      </c>
      <c r="W28" s="241">
        <v>3</v>
      </c>
      <c r="X28" s="241">
        <v>4</v>
      </c>
      <c r="Y28" s="241">
        <v>3</v>
      </c>
      <c r="Z28" s="241">
        <v>2</v>
      </c>
      <c r="AA28" s="241">
        <v>1</v>
      </c>
      <c r="AB28" s="241">
        <v>2</v>
      </c>
      <c r="AC28" s="241">
        <v>1</v>
      </c>
      <c r="AD28" s="241">
        <v>1</v>
      </c>
      <c r="AE28" s="240">
        <v>2</v>
      </c>
      <c r="AF28" s="240">
        <v>3</v>
      </c>
      <c r="AG28" s="240">
        <v>3</v>
      </c>
      <c r="AH28" s="240"/>
      <c r="AI28" s="240"/>
      <c r="AJ28" s="240">
        <v>2</v>
      </c>
      <c r="AK28" s="240"/>
      <c r="AL28" s="240"/>
      <c r="AM28" s="240"/>
      <c r="AN28" s="240"/>
      <c r="AO28" s="218">
        <f t="shared" si="1"/>
        <v>32</v>
      </c>
      <c r="AP28" s="219">
        <v>4</v>
      </c>
      <c r="AQ28" s="219" t="s">
        <v>385</v>
      </c>
      <c r="AR28" s="219">
        <v>4</v>
      </c>
      <c r="AS28" s="219">
        <v>2</v>
      </c>
      <c r="AT28" s="219">
        <v>2</v>
      </c>
      <c r="AU28" s="219">
        <v>3</v>
      </c>
      <c r="AV28" s="219">
        <v>2</v>
      </c>
      <c r="AW28" s="219">
        <v>2</v>
      </c>
      <c r="AX28" s="219">
        <v>3</v>
      </c>
      <c r="AY28" s="219" t="s">
        <v>386</v>
      </c>
      <c r="AZ28" s="219" t="s">
        <v>386</v>
      </c>
      <c r="BA28" s="219"/>
      <c r="BB28" s="219"/>
      <c r="BC28" s="219">
        <v>3</v>
      </c>
      <c r="BD28" s="219"/>
      <c r="BE28" s="219"/>
      <c r="BF28" s="219"/>
      <c r="BG28" s="219"/>
      <c r="BH28" s="228">
        <v>0</v>
      </c>
    </row>
    <row r="29" spans="1:60" s="45" customFormat="1">
      <c r="A29" s="38">
        <v>23</v>
      </c>
      <c r="B29" s="236" t="s">
        <v>20</v>
      </c>
      <c r="C29" s="237">
        <v>5</v>
      </c>
      <c r="D29" s="238">
        <v>3</v>
      </c>
      <c r="E29" s="238">
        <v>4</v>
      </c>
      <c r="F29" s="238">
        <v>3</v>
      </c>
      <c r="G29" s="238">
        <v>2</v>
      </c>
      <c r="H29" s="238">
        <v>1</v>
      </c>
      <c r="I29" s="238">
        <v>1</v>
      </c>
      <c r="J29" s="238">
        <v>1</v>
      </c>
      <c r="K29" s="238">
        <v>1</v>
      </c>
      <c r="L29" s="239">
        <v>2</v>
      </c>
      <c r="M29" s="239">
        <v>3</v>
      </c>
      <c r="N29" s="239">
        <v>3</v>
      </c>
      <c r="O29" s="240"/>
      <c r="P29" s="240"/>
      <c r="Q29" s="239"/>
      <c r="R29" s="239">
        <v>2</v>
      </c>
      <c r="S29" s="239"/>
      <c r="T29" s="239"/>
      <c r="U29" s="239"/>
      <c r="V29" s="216">
        <f t="shared" si="2"/>
        <v>31</v>
      </c>
      <c r="W29" s="241">
        <v>3</v>
      </c>
      <c r="X29" s="241">
        <v>4</v>
      </c>
      <c r="Y29" s="241">
        <v>3</v>
      </c>
      <c r="Z29" s="241">
        <v>2</v>
      </c>
      <c r="AA29" s="241">
        <v>1</v>
      </c>
      <c r="AB29" s="241">
        <v>2</v>
      </c>
      <c r="AC29" s="241">
        <v>1</v>
      </c>
      <c r="AD29" s="241">
        <v>1</v>
      </c>
      <c r="AE29" s="240">
        <v>2</v>
      </c>
      <c r="AF29" s="240">
        <v>3</v>
      </c>
      <c r="AG29" s="240">
        <v>3</v>
      </c>
      <c r="AH29" s="240"/>
      <c r="AI29" s="240"/>
      <c r="AJ29" s="240"/>
      <c r="AK29" s="240">
        <v>2</v>
      </c>
      <c r="AL29" s="240"/>
      <c r="AM29" s="240"/>
      <c r="AN29" s="240"/>
      <c r="AO29" s="218">
        <f t="shared" si="1"/>
        <v>32</v>
      </c>
      <c r="AP29" s="219">
        <v>4</v>
      </c>
      <c r="AQ29" s="219" t="s">
        <v>385</v>
      </c>
      <c r="AR29" s="219">
        <v>4</v>
      </c>
      <c r="AS29" s="219">
        <v>2</v>
      </c>
      <c r="AT29" s="219">
        <v>2</v>
      </c>
      <c r="AU29" s="219">
        <v>3</v>
      </c>
      <c r="AV29" s="219">
        <v>2</v>
      </c>
      <c r="AW29" s="219">
        <v>2</v>
      </c>
      <c r="AX29" s="219">
        <v>3</v>
      </c>
      <c r="AY29" s="219" t="s">
        <v>386</v>
      </c>
      <c r="AZ29" s="219" t="s">
        <v>386</v>
      </c>
      <c r="BA29" s="219"/>
      <c r="BB29" s="219"/>
      <c r="BC29" s="219"/>
      <c r="BD29" s="219">
        <v>3</v>
      </c>
      <c r="BE29" s="219"/>
      <c r="BF29" s="219"/>
      <c r="BG29" s="219"/>
      <c r="BH29" s="228">
        <v>0</v>
      </c>
    </row>
    <row r="30" spans="1:60" s="45" customFormat="1">
      <c r="A30" s="38">
        <v>24</v>
      </c>
      <c r="B30" s="236" t="s">
        <v>141</v>
      </c>
      <c r="C30" s="237">
        <v>5</v>
      </c>
      <c r="D30" s="238">
        <v>4</v>
      </c>
      <c r="E30" s="238">
        <v>4</v>
      </c>
      <c r="F30" s="238">
        <v>3</v>
      </c>
      <c r="G30" s="238">
        <v>2</v>
      </c>
      <c r="H30" s="238">
        <v>1</v>
      </c>
      <c r="I30" s="238">
        <v>1</v>
      </c>
      <c r="J30" s="238">
        <v>1</v>
      </c>
      <c r="K30" s="238">
        <v>1</v>
      </c>
      <c r="L30" s="239"/>
      <c r="M30" s="239">
        <v>3</v>
      </c>
      <c r="N30" s="239"/>
      <c r="O30" s="240"/>
      <c r="P30" s="240">
        <v>2</v>
      </c>
      <c r="Q30" s="239">
        <v>2</v>
      </c>
      <c r="R30" s="239">
        <v>2</v>
      </c>
      <c r="S30" s="239"/>
      <c r="T30" s="239"/>
      <c r="U30" s="239"/>
      <c r="V30" s="216">
        <f t="shared" si="2"/>
        <v>31</v>
      </c>
      <c r="W30" s="241">
        <v>4</v>
      </c>
      <c r="X30" s="241">
        <v>4</v>
      </c>
      <c r="Y30" s="241">
        <v>3</v>
      </c>
      <c r="Z30" s="241">
        <v>2</v>
      </c>
      <c r="AA30" s="241">
        <v>1</v>
      </c>
      <c r="AB30" s="241">
        <v>2</v>
      </c>
      <c r="AC30" s="241">
        <v>1</v>
      </c>
      <c r="AD30" s="241">
        <v>1</v>
      </c>
      <c r="AE30" s="240"/>
      <c r="AF30" s="240">
        <v>3</v>
      </c>
      <c r="AG30" s="240"/>
      <c r="AH30" s="240"/>
      <c r="AI30" s="240">
        <v>2</v>
      </c>
      <c r="AJ30" s="240">
        <v>2</v>
      </c>
      <c r="AK30" s="240">
        <v>2</v>
      </c>
      <c r="AL30" s="240"/>
      <c r="AM30" s="240"/>
      <c r="AN30" s="240"/>
      <c r="AO30" s="218">
        <f t="shared" si="1"/>
        <v>32</v>
      </c>
      <c r="AP30" s="219" t="s">
        <v>385</v>
      </c>
      <c r="AQ30" s="219" t="s">
        <v>385</v>
      </c>
      <c r="AR30" s="219">
        <v>4</v>
      </c>
      <c r="AS30" s="219">
        <v>2</v>
      </c>
      <c r="AT30" s="219">
        <v>2</v>
      </c>
      <c r="AU30" s="219">
        <v>3</v>
      </c>
      <c r="AV30" s="219">
        <v>2</v>
      </c>
      <c r="AW30" s="219">
        <v>2</v>
      </c>
      <c r="AX30" s="219">
        <v>3</v>
      </c>
      <c r="AY30" s="219" t="s">
        <v>386</v>
      </c>
      <c r="AZ30" s="219"/>
      <c r="BA30" s="219"/>
      <c r="BB30" s="219">
        <v>3</v>
      </c>
      <c r="BC30" s="219">
        <v>3</v>
      </c>
      <c r="BD30" s="219">
        <v>3</v>
      </c>
      <c r="BE30" s="219"/>
      <c r="BF30" s="219"/>
      <c r="BG30" s="219"/>
      <c r="BH30" s="228">
        <v>0</v>
      </c>
    </row>
    <row r="31" spans="1:60" s="45" customFormat="1">
      <c r="A31" s="38">
        <v>25</v>
      </c>
      <c r="B31" s="236" t="s">
        <v>174</v>
      </c>
      <c r="C31" s="237">
        <v>5</v>
      </c>
      <c r="D31" s="238">
        <v>3</v>
      </c>
      <c r="E31" s="238">
        <v>4</v>
      </c>
      <c r="F31" s="238">
        <v>3</v>
      </c>
      <c r="G31" s="238">
        <v>2</v>
      </c>
      <c r="H31" s="238">
        <v>1</v>
      </c>
      <c r="I31" s="238">
        <v>1</v>
      </c>
      <c r="J31" s="238">
        <v>1</v>
      </c>
      <c r="K31" s="238">
        <v>1</v>
      </c>
      <c r="L31" s="239">
        <v>3</v>
      </c>
      <c r="M31" s="239"/>
      <c r="N31" s="239"/>
      <c r="O31" s="240">
        <v>3</v>
      </c>
      <c r="P31" s="240"/>
      <c r="Q31" s="239">
        <v>2</v>
      </c>
      <c r="R31" s="239">
        <v>2</v>
      </c>
      <c r="S31" s="239"/>
      <c r="T31" s="239"/>
      <c r="U31" s="239"/>
      <c r="V31" s="216">
        <f t="shared" si="2"/>
        <v>31</v>
      </c>
      <c r="W31" s="241">
        <v>3</v>
      </c>
      <c r="X31" s="241">
        <v>4</v>
      </c>
      <c r="Y31" s="241">
        <v>3</v>
      </c>
      <c r="Z31" s="241">
        <v>2</v>
      </c>
      <c r="AA31" s="241">
        <v>1</v>
      </c>
      <c r="AB31" s="241">
        <v>2</v>
      </c>
      <c r="AC31" s="241">
        <v>1</v>
      </c>
      <c r="AD31" s="241">
        <v>1</v>
      </c>
      <c r="AE31" s="240">
        <v>3</v>
      </c>
      <c r="AF31" s="240"/>
      <c r="AG31" s="240"/>
      <c r="AH31" s="240">
        <v>3</v>
      </c>
      <c r="AI31" s="240"/>
      <c r="AJ31" s="240">
        <v>2</v>
      </c>
      <c r="AK31" s="240">
        <v>2</v>
      </c>
      <c r="AL31" s="240"/>
      <c r="AM31" s="240"/>
      <c r="AN31" s="240"/>
      <c r="AO31" s="218">
        <f t="shared" si="1"/>
        <v>32</v>
      </c>
      <c r="AP31" s="219">
        <v>4</v>
      </c>
      <c r="AQ31" s="219" t="s">
        <v>385</v>
      </c>
      <c r="AR31" s="219">
        <v>4</v>
      </c>
      <c r="AS31" s="219">
        <v>2</v>
      </c>
      <c r="AT31" s="219">
        <v>2</v>
      </c>
      <c r="AU31" s="219">
        <v>3</v>
      </c>
      <c r="AV31" s="219">
        <v>2</v>
      </c>
      <c r="AW31" s="219">
        <v>2</v>
      </c>
      <c r="AX31" s="219" t="s">
        <v>386</v>
      </c>
      <c r="AY31" s="219"/>
      <c r="AZ31" s="219"/>
      <c r="BA31" s="219" t="s">
        <v>386</v>
      </c>
      <c r="BB31" s="219"/>
      <c r="BC31" s="219">
        <v>3</v>
      </c>
      <c r="BD31" s="219">
        <v>3</v>
      </c>
      <c r="BE31" s="219"/>
      <c r="BF31" s="219"/>
      <c r="BG31" s="219"/>
      <c r="BH31" s="228">
        <v>0</v>
      </c>
    </row>
    <row r="32" spans="1:60" s="65" customFormat="1">
      <c r="A32" s="38">
        <v>26</v>
      </c>
      <c r="B32" s="236" t="s">
        <v>215</v>
      </c>
      <c r="C32" s="237">
        <v>5</v>
      </c>
      <c r="D32" s="238">
        <v>3</v>
      </c>
      <c r="E32" s="238">
        <v>4</v>
      </c>
      <c r="F32" s="238">
        <v>3</v>
      </c>
      <c r="G32" s="238">
        <v>2</v>
      </c>
      <c r="H32" s="238">
        <v>1</v>
      </c>
      <c r="I32" s="238">
        <v>1</v>
      </c>
      <c r="J32" s="238">
        <v>1</v>
      </c>
      <c r="K32" s="238">
        <v>1</v>
      </c>
      <c r="L32" s="239">
        <v>3</v>
      </c>
      <c r="M32" s="239"/>
      <c r="N32" s="239"/>
      <c r="O32" s="240">
        <v>3</v>
      </c>
      <c r="P32" s="240"/>
      <c r="Q32" s="239">
        <v>2</v>
      </c>
      <c r="R32" s="239">
        <v>2</v>
      </c>
      <c r="S32" s="239"/>
      <c r="T32" s="239"/>
      <c r="U32" s="239"/>
      <c r="V32" s="216">
        <f t="shared" si="2"/>
        <v>31</v>
      </c>
      <c r="W32" s="241">
        <v>3</v>
      </c>
      <c r="X32" s="241">
        <v>4</v>
      </c>
      <c r="Y32" s="241">
        <v>3</v>
      </c>
      <c r="Z32" s="241">
        <v>2</v>
      </c>
      <c r="AA32" s="241">
        <v>1</v>
      </c>
      <c r="AB32" s="241">
        <v>2</v>
      </c>
      <c r="AC32" s="241">
        <v>1</v>
      </c>
      <c r="AD32" s="241">
        <v>1</v>
      </c>
      <c r="AE32" s="240">
        <v>3</v>
      </c>
      <c r="AF32" s="240"/>
      <c r="AG32" s="240"/>
      <c r="AH32" s="240">
        <v>3</v>
      </c>
      <c r="AI32" s="240"/>
      <c r="AJ32" s="240">
        <v>2</v>
      </c>
      <c r="AK32" s="240">
        <v>2</v>
      </c>
      <c r="AL32" s="240"/>
      <c r="AM32" s="240"/>
      <c r="AN32" s="240"/>
      <c r="AO32" s="218">
        <f t="shared" si="1"/>
        <v>32</v>
      </c>
      <c r="AP32" s="219">
        <v>4</v>
      </c>
      <c r="AQ32" s="219" t="s">
        <v>385</v>
      </c>
      <c r="AR32" s="219">
        <v>4</v>
      </c>
      <c r="AS32" s="219">
        <v>2</v>
      </c>
      <c r="AT32" s="219">
        <v>2</v>
      </c>
      <c r="AU32" s="219">
        <v>3</v>
      </c>
      <c r="AV32" s="219">
        <v>2</v>
      </c>
      <c r="AW32" s="219">
        <v>2</v>
      </c>
      <c r="AX32" s="219" t="s">
        <v>386</v>
      </c>
      <c r="AY32" s="219"/>
      <c r="AZ32" s="219"/>
      <c r="BA32" s="219" t="s">
        <v>386</v>
      </c>
      <c r="BB32" s="219"/>
      <c r="BC32" s="219">
        <v>3</v>
      </c>
      <c r="BD32" s="219">
        <v>3</v>
      </c>
      <c r="BE32" s="219"/>
      <c r="BF32" s="219"/>
      <c r="BG32" s="219"/>
      <c r="BH32" s="228">
        <v>0</v>
      </c>
    </row>
    <row r="33" spans="1:61" s="45" customFormat="1">
      <c r="A33" s="38">
        <v>27</v>
      </c>
      <c r="B33" s="236" t="s">
        <v>216</v>
      </c>
      <c r="C33" s="237">
        <v>5</v>
      </c>
      <c r="D33" s="238">
        <v>3</v>
      </c>
      <c r="E33" s="238">
        <v>4</v>
      </c>
      <c r="F33" s="238">
        <v>3</v>
      </c>
      <c r="G33" s="238">
        <v>2</v>
      </c>
      <c r="H33" s="238">
        <v>1</v>
      </c>
      <c r="I33" s="238">
        <v>1</v>
      </c>
      <c r="J33" s="238">
        <v>1</v>
      </c>
      <c r="K33" s="238">
        <v>1</v>
      </c>
      <c r="L33" s="239">
        <v>3</v>
      </c>
      <c r="M33" s="239"/>
      <c r="N33" s="239"/>
      <c r="O33" s="240">
        <v>3</v>
      </c>
      <c r="P33" s="240">
        <v>2</v>
      </c>
      <c r="Q33" s="239">
        <v>2</v>
      </c>
      <c r="R33" s="239"/>
      <c r="S33" s="239"/>
      <c r="T33" s="239"/>
      <c r="U33" s="239"/>
      <c r="V33" s="216">
        <f t="shared" si="2"/>
        <v>31</v>
      </c>
      <c r="W33" s="241">
        <v>3</v>
      </c>
      <c r="X33" s="241">
        <v>4</v>
      </c>
      <c r="Y33" s="241">
        <v>3</v>
      </c>
      <c r="Z33" s="241">
        <v>2</v>
      </c>
      <c r="AA33" s="241">
        <v>1</v>
      </c>
      <c r="AB33" s="241">
        <v>2</v>
      </c>
      <c r="AC33" s="241">
        <v>1</v>
      </c>
      <c r="AD33" s="241">
        <v>1</v>
      </c>
      <c r="AE33" s="240">
        <v>3</v>
      </c>
      <c r="AF33" s="240"/>
      <c r="AG33" s="240"/>
      <c r="AH33" s="240">
        <v>3</v>
      </c>
      <c r="AI33" s="240">
        <v>2</v>
      </c>
      <c r="AJ33" s="240">
        <v>2</v>
      </c>
      <c r="AK33" s="240"/>
      <c r="AL33" s="240"/>
      <c r="AM33" s="240"/>
      <c r="AN33" s="240"/>
      <c r="AO33" s="218">
        <f t="shared" si="1"/>
        <v>32</v>
      </c>
      <c r="AP33" s="219">
        <v>4</v>
      </c>
      <c r="AQ33" s="219" t="s">
        <v>385</v>
      </c>
      <c r="AR33" s="219">
        <v>4</v>
      </c>
      <c r="AS33" s="219">
        <v>2</v>
      </c>
      <c r="AT33" s="219">
        <v>2</v>
      </c>
      <c r="AU33" s="219">
        <v>3</v>
      </c>
      <c r="AV33" s="219">
        <v>2</v>
      </c>
      <c r="AW33" s="219">
        <v>2</v>
      </c>
      <c r="AX33" s="219" t="s">
        <v>386</v>
      </c>
      <c r="AY33" s="219"/>
      <c r="AZ33" s="219"/>
      <c r="BA33" s="219" t="s">
        <v>386</v>
      </c>
      <c r="BB33" s="219">
        <v>3</v>
      </c>
      <c r="BC33" s="219">
        <v>3</v>
      </c>
      <c r="BD33" s="219"/>
      <c r="BE33" s="219"/>
      <c r="BF33" s="219"/>
      <c r="BG33" s="219"/>
      <c r="BH33" s="228">
        <v>0</v>
      </c>
    </row>
    <row r="34" spans="1:61" s="45" customFormat="1">
      <c r="A34" s="38">
        <v>28</v>
      </c>
      <c r="B34" s="236" t="s">
        <v>217</v>
      </c>
      <c r="C34" s="237">
        <v>5</v>
      </c>
      <c r="D34" s="238">
        <v>3</v>
      </c>
      <c r="E34" s="238">
        <v>4</v>
      </c>
      <c r="F34" s="238">
        <v>3</v>
      </c>
      <c r="G34" s="238">
        <v>2</v>
      </c>
      <c r="H34" s="238">
        <v>1</v>
      </c>
      <c r="I34" s="238">
        <v>2</v>
      </c>
      <c r="J34" s="238">
        <v>1</v>
      </c>
      <c r="K34" s="238">
        <v>1</v>
      </c>
      <c r="L34" s="239">
        <v>2</v>
      </c>
      <c r="M34" s="239"/>
      <c r="N34" s="239"/>
      <c r="O34" s="240">
        <v>3</v>
      </c>
      <c r="P34" s="240">
        <v>2</v>
      </c>
      <c r="Q34" s="239"/>
      <c r="R34" s="239">
        <v>2</v>
      </c>
      <c r="S34" s="239"/>
      <c r="T34" s="239"/>
      <c r="U34" s="239"/>
      <c r="V34" s="216">
        <f t="shared" si="2"/>
        <v>31</v>
      </c>
      <c r="W34" s="241">
        <v>3</v>
      </c>
      <c r="X34" s="241">
        <v>4</v>
      </c>
      <c r="Y34" s="241">
        <v>3</v>
      </c>
      <c r="Z34" s="241">
        <v>2</v>
      </c>
      <c r="AA34" s="241">
        <v>1</v>
      </c>
      <c r="AB34" s="241">
        <v>3</v>
      </c>
      <c r="AC34" s="241">
        <v>1</v>
      </c>
      <c r="AD34" s="241">
        <v>1</v>
      </c>
      <c r="AE34" s="240">
        <v>2</v>
      </c>
      <c r="AF34" s="240"/>
      <c r="AG34" s="240"/>
      <c r="AH34" s="240">
        <v>3</v>
      </c>
      <c r="AI34" s="240">
        <v>2</v>
      </c>
      <c r="AJ34" s="240"/>
      <c r="AK34" s="240">
        <v>2</v>
      </c>
      <c r="AL34" s="240"/>
      <c r="AM34" s="240"/>
      <c r="AN34" s="240"/>
      <c r="AO34" s="218">
        <f t="shared" si="1"/>
        <v>32</v>
      </c>
      <c r="AP34" s="219">
        <v>4</v>
      </c>
      <c r="AQ34" s="219" t="s">
        <v>385</v>
      </c>
      <c r="AR34" s="219">
        <v>4</v>
      </c>
      <c r="AS34" s="219">
        <v>2</v>
      </c>
      <c r="AT34" s="219">
        <v>2</v>
      </c>
      <c r="AU34" s="219" t="s">
        <v>386</v>
      </c>
      <c r="AV34" s="219">
        <v>2</v>
      </c>
      <c r="AW34" s="219">
        <v>2</v>
      </c>
      <c r="AX34" s="219">
        <v>3</v>
      </c>
      <c r="AY34" s="219"/>
      <c r="AZ34" s="219"/>
      <c r="BA34" s="219" t="s">
        <v>386</v>
      </c>
      <c r="BB34" s="219">
        <v>3</v>
      </c>
      <c r="BC34" s="219"/>
      <c r="BD34" s="219">
        <v>3</v>
      </c>
      <c r="BE34" s="219"/>
      <c r="BF34" s="219"/>
      <c r="BG34" s="219"/>
      <c r="BH34" s="228">
        <v>0</v>
      </c>
    </row>
    <row r="35" spans="1:61" s="45" customFormat="1" hidden="1">
      <c r="A35" s="38"/>
      <c r="B35" s="39"/>
      <c r="C35" s="66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216">
        <f t="shared" si="2"/>
        <v>0</v>
      </c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N35" s="108"/>
      <c r="AO35" s="218">
        <f t="shared" si="1"/>
        <v>0</v>
      </c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09"/>
      <c r="BD35" s="109"/>
      <c r="BE35" s="109"/>
      <c r="BF35" s="109"/>
      <c r="BG35" s="109"/>
      <c r="BH35" s="106">
        <v>0</v>
      </c>
    </row>
    <row r="36" spans="1:61" s="45" customFormat="1" hidden="1">
      <c r="A36" s="38"/>
      <c r="B36" s="39"/>
      <c r="C36" s="6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216">
        <f t="shared" si="2"/>
        <v>0</v>
      </c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218">
        <f t="shared" si="1"/>
        <v>0</v>
      </c>
      <c r="AP36" s="109"/>
      <c r="AQ36" s="109"/>
      <c r="AR36" s="109"/>
      <c r="AS36" s="109"/>
      <c r="AT36" s="109"/>
      <c r="AU36" s="109"/>
      <c r="AV36" s="109"/>
      <c r="AW36" s="109"/>
      <c r="AX36" s="109"/>
      <c r="AY36" s="109"/>
      <c r="AZ36" s="109"/>
      <c r="BA36" s="109"/>
      <c r="BB36" s="109"/>
      <c r="BC36" s="109"/>
      <c r="BD36" s="109"/>
      <c r="BE36" s="109"/>
      <c r="BF36" s="109"/>
      <c r="BG36" s="109"/>
      <c r="BH36" s="106">
        <v>0</v>
      </c>
    </row>
    <row r="37" spans="1:61" s="126" customFormat="1" ht="8.25">
      <c r="A37" s="123"/>
      <c r="B37" s="124">
        <f>COUNTA(B7:B36)</f>
        <v>28</v>
      </c>
      <c r="C37" s="123">
        <f t="shared" ref="C37:BH37" si="3">SUM(C7:C36)</f>
        <v>140</v>
      </c>
      <c r="D37" s="291">
        <f>SUM(D7:D36)</f>
        <v>89</v>
      </c>
      <c r="E37" s="291">
        <f t="shared" ref="E37:AO37" si="4">SUM(E7:E36)</f>
        <v>112</v>
      </c>
      <c r="F37" s="291">
        <f t="shared" si="4"/>
        <v>84</v>
      </c>
      <c r="G37" s="291">
        <f t="shared" si="4"/>
        <v>56</v>
      </c>
      <c r="H37" s="291">
        <f t="shared" si="4"/>
        <v>28</v>
      </c>
      <c r="I37" s="291">
        <f t="shared" si="4"/>
        <v>41</v>
      </c>
      <c r="J37" s="291">
        <f t="shared" si="4"/>
        <v>28</v>
      </c>
      <c r="K37" s="291">
        <f t="shared" si="4"/>
        <v>28</v>
      </c>
      <c r="L37" s="291">
        <f t="shared" si="4"/>
        <v>56</v>
      </c>
      <c r="M37" s="291">
        <f t="shared" si="4"/>
        <v>45</v>
      </c>
      <c r="N37" s="291">
        <f t="shared" si="4"/>
        <v>30</v>
      </c>
      <c r="O37" s="291">
        <f t="shared" si="4"/>
        <v>39</v>
      </c>
      <c r="P37" s="291">
        <f t="shared" si="4"/>
        <v>22</v>
      </c>
      <c r="Q37" s="291">
        <f t="shared" si="4"/>
        <v>44</v>
      </c>
      <c r="R37" s="291">
        <f t="shared" si="4"/>
        <v>36</v>
      </c>
      <c r="S37" s="291">
        <f t="shared" si="4"/>
        <v>0</v>
      </c>
      <c r="T37" s="291">
        <f t="shared" si="4"/>
        <v>0</v>
      </c>
      <c r="U37" s="291">
        <f t="shared" si="4"/>
        <v>0</v>
      </c>
      <c r="V37" s="291">
        <f t="shared" si="4"/>
        <v>878</v>
      </c>
      <c r="W37" s="291">
        <f t="shared" si="4"/>
        <v>89</v>
      </c>
      <c r="X37" s="291">
        <f t="shared" si="4"/>
        <v>112</v>
      </c>
      <c r="Y37" s="291">
        <f t="shared" si="4"/>
        <v>84</v>
      </c>
      <c r="Z37" s="291">
        <f t="shared" si="4"/>
        <v>56</v>
      </c>
      <c r="AA37" s="291">
        <f t="shared" si="4"/>
        <v>28</v>
      </c>
      <c r="AB37" s="291">
        <f t="shared" si="4"/>
        <v>49</v>
      </c>
      <c r="AC37" s="291">
        <f t="shared" si="4"/>
        <v>28</v>
      </c>
      <c r="AD37" s="291">
        <f t="shared" si="4"/>
        <v>28</v>
      </c>
      <c r="AE37" s="291">
        <f t="shared" si="4"/>
        <v>56</v>
      </c>
      <c r="AF37" s="291">
        <f t="shared" si="4"/>
        <v>45</v>
      </c>
      <c r="AG37" s="291">
        <f t="shared" si="4"/>
        <v>30</v>
      </c>
      <c r="AH37" s="291">
        <f t="shared" si="4"/>
        <v>39</v>
      </c>
      <c r="AI37" s="291">
        <f t="shared" si="4"/>
        <v>22</v>
      </c>
      <c r="AJ37" s="291">
        <f t="shared" si="4"/>
        <v>44</v>
      </c>
      <c r="AK37" s="291">
        <f t="shared" si="4"/>
        <v>36</v>
      </c>
      <c r="AL37" s="291">
        <f t="shared" si="4"/>
        <v>0</v>
      </c>
      <c r="AM37" s="291">
        <f t="shared" si="4"/>
        <v>0</v>
      </c>
      <c r="AN37" s="291">
        <f t="shared" si="4"/>
        <v>0</v>
      </c>
      <c r="AO37" s="291">
        <f t="shared" si="4"/>
        <v>886</v>
      </c>
      <c r="AP37" s="125">
        <f t="shared" si="3"/>
        <v>92</v>
      </c>
      <c r="AQ37" s="125">
        <f t="shared" si="3"/>
        <v>0</v>
      </c>
      <c r="AR37" s="125">
        <f t="shared" si="3"/>
        <v>112</v>
      </c>
      <c r="AS37" s="125">
        <f t="shared" si="3"/>
        <v>56</v>
      </c>
      <c r="AT37" s="125">
        <f t="shared" si="3"/>
        <v>56</v>
      </c>
      <c r="AU37" s="125">
        <f t="shared" si="3"/>
        <v>75</v>
      </c>
      <c r="AV37" s="125">
        <f t="shared" si="3"/>
        <v>56</v>
      </c>
      <c r="AW37" s="125">
        <f t="shared" si="3"/>
        <v>56</v>
      </c>
      <c r="AX37" s="125">
        <f t="shared" si="3"/>
        <v>54</v>
      </c>
      <c r="AY37" s="125">
        <f t="shared" si="3"/>
        <v>0</v>
      </c>
      <c r="AZ37" s="125">
        <f t="shared" si="3"/>
        <v>0</v>
      </c>
      <c r="BA37" s="125">
        <f t="shared" si="3"/>
        <v>0</v>
      </c>
      <c r="BB37" s="125">
        <f t="shared" si="3"/>
        <v>33</v>
      </c>
      <c r="BC37" s="125">
        <f t="shared" si="3"/>
        <v>66</v>
      </c>
      <c r="BD37" s="125">
        <f t="shared" si="3"/>
        <v>54</v>
      </c>
      <c r="BE37" s="125">
        <f t="shared" si="3"/>
        <v>0</v>
      </c>
      <c r="BF37" s="125">
        <f t="shared" si="3"/>
        <v>0</v>
      </c>
      <c r="BG37" s="125">
        <f t="shared" si="3"/>
        <v>0</v>
      </c>
      <c r="BH37" s="125">
        <f t="shared" si="3"/>
        <v>0</v>
      </c>
    </row>
    <row r="38" spans="1:61" ht="15.75">
      <c r="A38" s="734" t="s">
        <v>355</v>
      </c>
      <c r="B38" s="735"/>
      <c r="C38" s="735"/>
      <c r="D38" s="735"/>
      <c r="E38" s="735"/>
      <c r="F38" s="735"/>
      <c r="G38" s="735"/>
      <c r="H38" s="735"/>
      <c r="I38" s="735"/>
      <c r="J38" s="735"/>
      <c r="K38" s="735"/>
      <c r="L38" s="735"/>
      <c r="M38" s="735"/>
      <c r="N38" s="735"/>
      <c r="O38" s="735"/>
      <c r="P38" s="735"/>
      <c r="Q38" s="735"/>
      <c r="R38" s="735"/>
      <c r="S38" s="735"/>
      <c r="T38" s="735"/>
      <c r="U38" s="735"/>
      <c r="V38" s="735"/>
      <c r="W38" s="735"/>
      <c r="X38" s="735"/>
      <c r="Y38" s="735"/>
      <c r="Z38" s="735"/>
      <c r="AA38" s="735"/>
      <c r="AB38" s="735"/>
      <c r="AC38" s="735"/>
      <c r="AD38" s="735"/>
      <c r="AE38" s="735"/>
      <c r="AF38" s="735"/>
      <c r="AG38" s="735"/>
      <c r="AH38" s="735"/>
      <c r="AI38" s="735"/>
      <c r="AJ38" s="735"/>
      <c r="AK38" s="735"/>
      <c r="AL38" s="735"/>
      <c r="AM38" s="735"/>
      <c r="AN38" s="735"/>
      <c r="AO38" s="735"/>
      <c r="AP38" s="735"/>
      <c r="AQ38" s="735"/>
      <c r="AR38" s="735"/>
      <c r="AS38" s="735"/>
      <c r="AT38" s="735"/>
      <c r="AU38" s="735"/>
      <c r="AV38" s="735"/>
      <c r="AW38" s="735"/>
      <c r="AX38" s="735"/>
      <c r="AY38" s="735"/>
      <c r="AZ38" s="735"/>
      <c r="BA38" s="735"/>
      <c r="BB38" s="735"/>
      <c r="BC38" s="735"/>
      <c r="BD38" s="735"/>
      <c r="BE38" s="735"/>
      <c r="BF38" s="735"/>
      <c r="BG38" s="735"/>
      <c r="BH38" s="736"/>
    </row>
    <row r="39" spans="1:61" s="105" customFormat="1" ht="10.5" customHeight="1">
      <c r="A39" s="716" t="s">
        <v>2</v>
      </c>
      <c r="B39" s="716" t="s">
        <v>328</v>
      </c>
      <c r="C39" s="716"/>
      <c r="D39" s="742" t="s">
        <v>113</v>
      </c>
      <c r="E39" s="742"/>
      <c r="F39" s="742"/>
      <c r="G39" s="742"/>
      <c r="H39" s="742"/>
      <c r="I39" s="742"/>
      <c r="J39" s="785" t="s">
        <v>435</v>
      </c>
      <c r="K39" s="749"/>
      <c r="L39" s="749"/>
      <c r="M39" s="749"/>
      <c r="N39" s="749"/>
      <c r="O39" s="749"/>
      <c r="P39" s="749">
        <f>SUM(J41:O50)</f>
        <v>28</v>
      </c>
      <c r="Q39" s="750"/>
      <c r="R39" s="751" t="s">
        <v>436</v>
      </c>
      <c r="S39" s="752"/>
      <c r="T39" s="752"/>
      <c r="U39" s="752"/>
      <c r="V39" s="752"/>
      <c r="W39" s="752"/>
      <c r="X39" s="752">
        <f>SUM(R41:W50)</f>
        <v>28</v>
      </c>
      <c r="Y39" s="753"/>
      <c r="Z39" s="742" t="s">
        <v>11</v>
      </c>
      <c r="AA39" s="742"/>
      <c r="AB39" s="742"/>
      <c r="AC39" s="742"/>
      <c r="AD39" s="742" t="s">
        <v>336</v>
      </c>
      <c r="AE39" s="742"/>
      <c r="AF39" s="742"/>
      <c r="AG39" s="742"/>
      <c r="AH39" s="784" t="s">
        <v>383</v>
      </c>
      <c r="AI39" s="784"/>
      <c r="AJ39" s="784"/>
      <c r="AK39" s="784"/>
      <c r="AL39" s="742" t="s">
        <v>334</v>
      </c>
      <c r="AM39" s="742"/>
      <c r="AN39" s="742"/>
      <c r="AO39" s="742"/>
      <c r="AP39" s="707" t="s">
        <v>399</v>
      </c>
      <c r="AQ39" s="708"/>
      <c r="AR39" s="708"/>
      <c r="AS39" s="708"/>
      <c r="AT39" s="708"/>
      <c r="AU39" s="709"/>
      <c r="AV39" s="707" t="s">
        <v>114</v>
      </c>
      <c r="AW39" s="708"/>
      <c r="AX39" s="708"/>
      <c r="AY39" s="709"/>
      <c r="AZ39" s="707" t="s">
        <v>395</v>
      </c>
      <c r="BA39" s="708"/>
      <c r="BB39" s="708"/>
      <c r="BC39" s="708"/>
      <c r="BD39" s="708"/>
      <c r="BE39" s="709"/>
      <c r="BF39" s="710" t="s">
        <v>451</v>
      </c>
      <c r="BG39" s="711"/>
      <c r="BH39" s="712"/>
    </row>
    <row r="40" spans="1:61">
      <c r="A40" s="716"/>
      <c r="B40" s="716"/>
      <c r="C40" s="716"/>
      <c r="D40" s="760" t="s">
        <v>185</v>
      </c>
      <c r="E40" s="760"/>
      <c r="F40" s="716" t="s">
        <v>329</v>
      </c>
      <c r="G40" s="716"/>
      <c r="H40" s="717" t="s">
        <v>330</v>
      </c>
      <c r="I40" s="717"/>
      <c r="J40" s="728" t="s">
        <v>393</v>
      </c>
      <c r="K40" s="729"/>
      <c r="L40" s="728" t="s">
        <v>394</v>
      </c>
      <c r="M40" s="729"/>
      <c r="N40" s="728" t="s">
        <v>392</v>
      </c>
      <c r="O40" s="729"/>
      <c r="P40" s="728" t="s">
        <v>434</v>
      </c>
      <c r="Q40" s="729"/>
      <c r="R40" s="730" t="s">
        <v>393</v>
      </c>
      <c r="S40" s="706"/>
      <c r="T40" s="730" t="s">
        <v>394</v>
      </c>
      <c r="U40" s="706"/>
      <c r="V40" s="730" t="s">
        <v>392</v>
      </c>
      <c r="W40" s="706"/>
      <c r="X40" s="730" t="s">
        <v>434</v>
      </c>
      <c r="Y40" s="706"/>
      <c r="Z40" s="783" t="s">
        <v>329</v>
      </c>
      <c r="AA40" s="783"/>
      <c r="AB40" s="744" t="s">
        <v>330</v>
      </c>
      <c r="AC40" s="744"/>
      <c r="AD40" s="718" t="s">
        <v>437</v>
      </c>
      <c r="AE40" s="719"/>
      <c r="AF40" s="718" t="s">
        <v>438</v>
      </c>
      <c r="AG40" s="719"/>
      <c r="AH40" s="744" t="s">
        <v>437</v>
      </c>
      <c r="AI40" s="744"/>
      <c r="AJ40" s="744" t="s">
        <v>438</v>
      </c>
      <c r="AK40" s="744"/>
      <c r="AL40" s="783" t="s">
        <v>329</v>
      </c>
      <c r="AM40" s="783"/>
      <c r="AN40" s="744" t="s">
        <v>330</v>
      </c>
      <c r="AO40" s="744"/>
      <c r="AP40" s="716" t="s">
        <v>393</v>
      </c>
      <c r="AQ40" s="716"/>
      <c r="AR40" s="717" t="s">
        <v>394</v>
      </c>
      <c r="AS40" s="717"/>
      <c r="AT40" s="720" t="s">
        <v>392</v>
      </c>
      <c r="AU40" s="721"/>
      <c r="AV40" s="718" t="s">
        <v>396</v>
      </c>
      <c r="AW40" s="719"/>
      <c r="AX40" s="720" t="s">
        <v>397</v>
      </c>
      <c r="AY40" s="721"/>
      <c r="AZ40" s="718" t="s">
        <v>396</v>
      </c>
      <c r="BA40" s="719"/>
      <c r="BB40" s="730" t="s">
        <v>397</v>
      </c>
      <c r="BC40" s="706"/>
      <c r="BD40" s="728" t="s">
        <v>398</v>
      </c>
      <c r="BE40" s="729"/>
      <c r="BF40" s="713"/>
      <c r="BG40" s="714"/>
      <c r="BH40" s="715"/>
    </row>
    <row r="41" spans="1:61">
      <c r="A41" s="185">
        <v>1</v>
      </c>
      <c r="B41" s="781" t="s">
        <v>106</v>
      </c>
      <c r="C41" s="781"/>
      <c r="D41" s="754">
        <v>13</v>
      </c>
      <c r="E41" s="754"/>
      <c r="F41" s="780">
        <v>13</v>
      </c>
      <c r="G41" s="780"/>
      <c r="H41" s="738">
        <v>13</v>
      </c>
      <c r="I41" s="738"/>
      <c r="J41" s="747">
        <v>4</v>
      </c>
      <c r="K41" s="748"/>
      <c r="L41" s="747">
        <v>3</v>
      </c>
      <c r="M41" s="748"/>
      <c r="N41" s="747">
        <v>3</v>
      </c>
      <c r="O41" s="748"/>
      <c r="P41" s="764">
        <f>SUM(J41:O41)*5</f>
        <v>50</v>
      </c>
      <c r="Q41" s="765"/>
      <c r="R41" s="740">
        <v>4</v>
      </c>
      <c r="S41" s="741"/>
      <c r="T41" s="740">
        <v>3</v>
      </c>
      <c r="U41" s="741"/>
      <c r="V41" s="740">
        <v>3</v>
      </c>
      <c r="W41" s="741"/>
      <c r="X41" s="745">
        <f>SUM(R41:W41)*5</f>
        <v>50</v>
      </c>
      <c r="Y41" s="746"/>
      <c r="Z41" s="768">
        <f ca="1">SUMIF(CBGV!$H$4:$O$69,"Toán - tin",CBGV!$O$4:$O$69)</f>
        <v>16</v>
      </c>
      <c r="AA41" s="768"/>
      <c r="AB41" s="743">
        <f ca="1">SUMIF(CBGV!$H$4:$O$69,"Toán - tin",CBGV!$O$4:$O$69)</f>
        <v>16</v>
      </c>
      <c r="AC41" s="743"/>
      <c r="AD41" s="773">
        <v>10</v>
      </c>
      <c r="AE41" s="773"/>
      <c r="AF41" s="738">
        <f>AD41*1</f>
        <v>10</v>
      </c>
      <c r="AG41" s="738"/>
      <c r="AH41" s="767">
        <v>10</v>
      </c>
      <c r="AI41" s="767"/>
      <c r="AJ41" s="757">
        <f>AH41*1</f>
        <v>10</v>
      </c>
      <c r="AK41" s="758"/>
      <c r="AL41" s="738">
        <f>E37+Q37</f>
        <v>156</v>
      </c>
      <c r="AM41" s="738"/>
      <c r="AN41" s="782">
        <f>X37+AJ37</f>
        <v>156</v>
      </c>
      <c r="AO41" s="782"/>
      <c r="AP41" s="759"/>
      <c r="AQ41" s="759"/>
      <c r="AR41" s="774"/>
      <c r="AS41" s="774"/>
      <c r="AT41" s="776"/>
      <c r="AU41" s="777"/>
      <c r="AV41" s="699">
        <f ca="1">P41+Z41+AF41+AL41+AP41+AR41+AT41</f>
        <v>232</v>
      </c>
      <c r="AW41" s="700"/>
      <c r="AX41" s="732">
        <f ca="1">X41+AB41+AJ41+AN41+AP41+AR41+AT41</f>
        <v>232</v>
      </c>
      <c r="AY41" s="733"/>
      <c r="AZ41" s="699">
        <f ca="1">AV41/F41</f>
        <v>17.846153846153847</v>
      </c>
      <c r="BA41" s="700"/>
      <c r="BB41" s="701">
        <f ca="1">AX41/H41</f>
        <v>17.846153846153847</v>
      </c>
      <c r="BC41" s="702"/>
      <c r="BD41" s="703">
        <f ca="1">(AZ41*18+BB41*17)/35</f>
        <v>17.846153846153847</v>
      </c>
      <c r="BE41" s="704"/>
      <c r="BF41" s="701">
        <f ca="1">(BD41-17)*D41</f>
        <v>11.000000000000007</v>
      </c>
      <c r="BG41" s="705"/>
      <c r="BH41" s="706"/>
      <c r="BI41" s="37">
        <f ca="1">BF41*35</f>
        <v>385.00000000000023</v>
      </c>
    </row>
    <row r="42" spans="1:61">
      <c r="A42" s="185">
        <v>2</v>
      </c>
      <c r="B42" s="781" t="s">
        <v>107</v>
      </c>
      <c r="C42" s="781"/>
      <c r="D42" s="754">
        <v>7</v>
      </c>
      <c r="E42" s="754"/>
      <c r="F42" s="780">
        <v>7</v>
      </c>
      <c r="G42" s="780"/>
      <c r="H42" s="738">
        <v>7</v>
      </c>
      <c r="I42" s="738"/>
      <c r="J42" s="747">
        <v>1</v>
      </c>
      <c r="K42" s="748"/>
      <c r="L42" s="747">
        <v>3</v>
      </c>
      <c r="M42" s="748"/>
      <c r="N42" s="747"/>
      <c r="O42" s="748"/>
      <c r="P42" s="764">
        <f t="shared" ref="P42:P50" si="5">SUM(J42:O42)*5</f>
        <v>20</v>
      </c>
      <c r="Q42" s="765"/>
      <c r="R42" s="740">
        <v>1</v>
      </c>
      <c r="S42" s="741"/>
      <c r="T42" s="740">
        <v>3</v>
      </c>
      <c r="U42" s="741"/>
      <c r="V42" s="740"/>
      <c r="W42" s="741"/>
      <c r="X42" s="745">
        <f t="shared" ref="X42:X50" si="6">SUM(R42:W42)*5</f>
        <v>20</v>
      </c>
      <c r="Y42" s="746"/>
      <c r="Z42" s="768">
        <f ca="1">SUMIF(CBGV!$H$4:$O$69,"Lý - CN",CBGV!$O$4:$O$69)</f>
        <v>5.5</v>
      </c>
      <c r="AA42" s="768"/>
      <c r="AB42" s="743">
        <f ca="1">SUMIF(CBGV!$H$4:$O$69,"Lý - CN",CBGV!$O$4:$O$69)</f>
        <v>5.5</v>
      </c>
      <c r="AC42" s="743"/>
      <c r="AD42" s="773">
        <v>2</v>
      </c>
      <c r="AE42" s="773"/>
      <c r="AF42" s="738">
        <f>AD42*1</f>
        <v>2</v>
      </c>
      <c r="AG42" s="738"/>
      <c r="AH42" s="767">
        <v>2</v>
      </c>
      <c r="AI42" s="767"/>
      <c r="AJ42" s="757">
        <f>AH42*1</f>
        <v>2</v>
      </c>
      <c r="AK42" s="758"/>
      <c r="AL42" s="738">
        <f>L37+R37</f>
        <v>92</v>
      </c>
      <c r="AM42" s="738"/>
      <c r="AN42" s="757">
        <f>AE37+AK37</f>
        <v>92</v>
      </c>
      <c r="AO42" s="758"/>
      <c r="AP42" s="759"/>
      <c r="AQ42" s="759"/>
      <c r="AR42" s="774"/>
      <c r="AS42" s="774"/>
      <c r="AT42" s="776"/>
      <c r="AU42" s="777"/>
      <c r="AV42" s="699">
        <f t="shared" ref="AV42:AV50" ca="1" si="7">P42+Z42+AF42+AL42+AP42+AR42+AT42</f>
        <v>119.5</v>
      </c>
      <c r="AW42" s="700"/>
      <c r="AX42" s="732">
        <f t="shared" ref="AX42:AX50" ca="1" si="8">X42+AB42+AJ42+AN42+AP42+AR42+AT42</f>
        <v>119.5</v>
      </c>
      <c r="AY42" s="733"/>
      <c r="AZ42" s="699">
        <f t="shared" ref="AZ42:AZ50" ca="1" si="9">AV42/F42</f>
        <v>17.071428571428573</v>
      </c>
      <c r="BA42" s="700"/>
      <c r="BB42" s="701">
        <f t="shared" ref="BB42:BB50" ca="1" si="10">AX42/H42</f>
        <v>17.071428571428573</v>
      </c>
      <c r="BC42" s="702"/>
      <c r="BD42" s="703">
        <f t="shared" ref="BD42:BD50" ca="1" si="11">(AZ42*18+BB42*17)/35</f>
        <v>17.071428571428573</v>
      </c>
      <c r="BE42" s="704"/>
      <c r="BF42" s="701">
        <f t="shared" ref="BF42:BF50" ca="1" si="12">(BD42-17)*D42</f>
        <v>0.50000000000001066</v>
      </c>
      <c r="BG42" s="705"/>
      <c r="BH42" s="706"/>
      <c r="BI42" s="37">
        <f t="shared" ref="BI42:BI50" ca="1" si="13">BF42*35</f>
        <v>17.500000000000373</v>
      </c>
    </row>
    <row r="43" spans="1:61">
      <c r="A43" s="185">
        <v>3</v>
      </c>
      <c r="B43" s="781" t="s">
        <v>108</v>
      </c>
      <c r="C43" s="781"/>
      <c r="D43" s="754">
        <v>5</v>
      </c>
      <c r="E43" s="754"/>
      <c r="F43" s="780">
        <v>5</v>
      </c>
      <c r="G43" s="780"/>
      <c r="H43" s="738">
        <v>5</v>
      </c>
      <c r="I43" s="738"/>
      <c r="J43" s="747">
        <v>1</v>
      </c>
      <c r="K43" s="748"/>
      <c r="L43" s="747">
        <v>2</v>
      </c>
      <c r="M43" s="748"/>
      <c r="N43" s="747">
        <v>1</v>
      </c>
      <c r="O43" s="748"/>
      <c r="P43" s="764">
        <f t="shared" si="5"/>
        <v>20</v>
      </c>
      <c r="Q43" s="765"/>
      <c r="R43" s="740">
        <v>1</v>
      </c>
      <c r="S43" s="741"/>
      <c r="T43" s="740">
        <v>2</v>
      </c>
      <c r="U43" s="741"/>
      <c r="V43" s="740">
        <v>1</v>
      </c>
      <c r="W43" s="741"/>
      <c r="X43" s="745">
        <f t="shared" si="6"/>
        <v>20</v>
      </c>
      <c r="Y43" s="746"/>
      <c r="Z43" s="768">
        <f ca="1">SUMIF(CBGV!$H$4:$O$69,"Hóa học",CBGV!$O$4:$O$69)</f>
        <v>16</v>
      </c>
      <c r="AA43" s="768"/>
      <c r="AB43" s="743">
        <f ca="1">SUMIF(CBGV!$H$4:$O$69,"Hóa học",CBGV!$O$4:$O$69)</f>
        <v>16</v>
      </c>
      <c r="AC43" s="743"/>
      <c r="AD43" s="773">
        <v>4</v>
      </c>
      <c r="AE43" s="773"/>
      <c r="AF43" s="738">
        <f t="shared" ref="AF43:AF50" si="14">AD43*1</f>
        <v>4</v>
      </c>
      <c r="AG43" s="738"/>
      <c r="AH43" s="767">
        <v>4</v>
      </c>
      <c r="AI43" s="767"/>
      <c r="AJ43" s="757">
        <f>AH43*1</f>
        <v>4</v>
      </c>
      <c r="AK43" s="758"/>
      <c r="AL43" s="738">
        <f>M37</f>
        <v>45</v>
      </c>
      <c r="AM43" s="738"/>
      <c r="AN43" s="757">
        <f>AF37</f>
        <v>45</v>
      </c>
      <c r="AO43" s="758"/>
      <c r="AP43" s="759"/>
      <c r="AQ43" s="759"/>
      <c r="AR43" s="774"/>
      <c r="AS43" s="774"/>
      <c r="AT43" s="776"/>
      <c r="AU43" s="777"/>
      <c r="AV43" s="699">
        <f t="shared" ca="1" si="7"/>
        <v>85</v>
      </c>
      <c r="AW43" s="700"/>
      <c r="AX43" s="732">
        <f t="shared" ca="1" si="8"/>
        <v>85</v>
      </c>
      <c r="AY43" s="733"/>
      <c r="AZ43" s="699">
        <f t="shared" ca="1" si="9"/>
        <v>17</v>
      </c>
      <c r="BA43" s="700"/>
      <c r="BB43" s="701">
        <f t="shared" ca="1" si="10"/>
        <v>17</v>
      </c>
      <c r="BC43" s="702"/>
      <c r="BD43" s="703">
        <f t="shared" ca="1" si="11"/>
        <v>17</v>
      </c>
      <c r="BE43" s="704"/>
      <c r="BF43" s="701">
        <f t="shared" ca="1" si="12"/>
        <v>0</v>
      </c>
      <c r="BG43" s="705"/>
      <c r="BH43" s="706"/>
      <c r="BI43" s="37">
        <f t="shared" ca="1" si="13"/>
        <v>0</v>
      </c>
    </row>
    <row r="44" spans="1:61">
      <c r="A44" s="185">
        <v>4</v>
      </c>
      <c r="B44" s="781" t="s">
        <v>109</v>
      </c>
      <c r="C44" s="781"/>
      <c r="D44" s="754">
        <v>4</v>
      </c>
      <c r="E44" s="754"/>
      <c r="F44" s="780">
        <v>4</v>
      </c>
      <c r="G44" s="780"/>
      <c r="H44" s="738">
        <v>4</v>
      </c>
      <c r="I44" s="738"/>
      <c r="J44" s="747">
        <v>1</v>
      </c>
      <c r="K44" s="748"/>
      <c r="L44" s="747">
        <v>1</v>
      </c>
      <c r="M44" s="748"/>
      <c r="N44" s="747"/>
      <c r="O44" s="748"/>
      <c r="P44" s="764">
        <f t="shared" si="5"/>
        <v>10</v>
      </c>
      <c r="Q44" s="765"/>
      <c r="R44" s="740">
        <v>1</v>
      </c>
      <c r="S44" s="741"/>
      <c r="T44" s="740">
        <v>1</v>
      </c>
      <c r="U44" s="741"/>
      <c r="V44" s="740"/>
      <c r="W44" s="741"/>
      <c r="X44" s="745">
        <f t="shared" si="6"/>
        <v>10</v>
      </c>
      <c r="Y44" s="746"/>
      <c r="Z44" s="768">
        <f ca="1">SUMIF(CBGV!$H$4:$O$69,"Sinh - CN",CBGV!$O$4:$O$69)</f>
        <v>20</v>
      </c>
      <c r="AA44" s="768"/>
      <c r="AB44" s="743">
        <f ca="1">SUMIF(CBGV!$H$4:$O$69,"Sinh - CN",CBGV!$O$4:$O$69)</f>
        <v>20</v>
      </c>
      <c r="AC44" s="743"/>
      <c r="AD44" s="773">
        <v>4</v>
      </c>
      <c r="AE44" s="773"/>
      <c r="AF44" s="738">
        <f t="shared" si="14"/>
        <v>4</v>
      </c>
      <c r="AG44" s="738"/>
      <c r="AH44" s="767">
        <v>4</v>
      </c>
      <c r="AI44" s="767"/>
      <c r="AJ44" s="757">
        <f t="shared" ref="AJ44:AJ50" si="15">AH44*1</f>
        <v>4</v>
      </c>
      <c r="AK44" s="758"/>
      <c r="AL44" s="738">
        <f>N37+S37</f>
        <v>30</v>
      </c>
      <c r="AM44" s="738"/>
      <c r="AN44" s="757">
        <f>AG37+AL37</f>
        <v>30</v>
      </c>
      <c r="AO44" s="758"/>
      <c r="AP44" s="766">
        <f>(4.5*10)/35</f>
        <v>1.2857142857142858</v>
      </c>
      <c r="AQ44" s="766"/>
      <c r="AR44" s="775">
        <f>(4.5*10)/35</f>
        <v>1.2857142857142858</v>
      </c>
      <c r="AS44" s="775"/>
      <c r="AT44" s="766">
        <f>(4.5*8)/35</f>
        <v>1.0285714285714285</v>
      </c>
      <c r="AU44" s="766"/>
      <c r="AV44" s="699">
        <f ca="1">P44+Z44+AF44+AL44+AP44+AR44+AT44</f>
        <v>67.600000000000009</v>
      </c>
      <c r="AW44" s="700"/>
      <c r="AX44" s="732">
        <f t="shared" ca="1" si="8"/>
        <v>67.600000000000009</v>
      </c>
      <c r="AY44" s="733"/>
      <c r="AZ44" s="699">
        <f t="shared" ca="1" si="9"/>
        <v>16.900000000000002</v>
      </c>
      <c r="BA44" s="700"/>
      <c r="BB44" s="701">
        <f t="shared" ca="1" si="10"/>
        <v>16.900000000000002</v>
      </c>
      <c r="BC44" s="702"/>
      <c r="BD44" s="703">
        <f t="shared" ca="1" si="11"/>
        <v>16.899999999999999</v>
      </c>
      <c r="BE44" s="704"/>
      <c r="BF44" s="701">
        <f t="shared" ca="1" si="12"/>
        <v>-0.40000000000000568</v>
      </c>
      <c r="BG44" s="705"/>
      <c r="BH44" s="706"/>
      <c r="BI44" s="37">
        <f t="shared" ca="1" si="13"/>
        <v>-14.000000000000199</v>
      </c>
    </row>
    <row r="45" spans="1:61" ht="11.25" customHeight="1">
      <c r="A45" s="185">
        <v>5</v>
      </c>
      <c r="B45" s="781" t="s">
        <v>110</v>
      </c>
      <c r="C45" s="781"/>
      <c r="D45" s="754">
        <v>8</v>
      </c>
      <c r="E45" s="754"/>
      <c r="F45" s="780">
        <v>8</v>
      </c>
      <c r="G45" s="780"/>
      <c r="H45" s="738">
        <v>8</v>
      </c>
      <c r="I45" s="738"/>
      <c r="J45" s="747"/>
      <c r="K45" s="748"/>
      <c r="L45" s="747"/>
      <c r="M45" s="748"/>
      <c r="N45" s="747">
        <v>1</v>
      </c>
      <c r="O45" s="748"/>
      <c r="P45" s="764">
        <f t="shared" si="5"/>
        <v>5</v>
      </c>
      <c r="Q45" s="765"/>
      <c r="R45" s="740"/>
      <c r="S45" s="741"/>
      <c r="T45" s="740"/>
      <c r="U45" s="741"/>
      <c r="V45" s="740">
        <v>1</v>
      </c>
      <c r="W45" s="741"/>
      <c r="X45" s="745">
        <f t="shared" si="6"/>
        <v>5</v>
      </c>
      <c r="Y45" s="746"/>
      <c r="Z45" s="768">
        <f ca="1">SUMIF(CBGV!$H$4:$O$69,"Ngữ văn",CBGV!$O$4:$O$69)</f>
        <v>32</v>
      </c>
      <c r="AA45" s="768"/>
      <c r="AB45" s="743">
        <f ca="1">SUMIF(CBGV!$H$4:$O$69,"Ngữ văn",CBGV!$O$4:$O$69)</f>
        <v>32</v>
      </c>
      <c r="AC45" s="743"/>
      <c r="AD45" s="773">
        <v>3</v>
      </c>
      <c r="AE45" s="773"/>
      <c r="AF45" s="738">
        <f t="shared" si="14"/>
        <v>3</v>
      </c>
      <c r="AG45" s="738"/>
      <c r="AH45" s="767">
        <v>3</v>
      </c>
      <c r="AI45" s="767"/>
      <c r="AJ45" s="757">
        <f t="shared" ref="AJ45" si="16">AH45*1</f>
        <v>3</v>
      </c>
      <c r="AK45" s="758"/>
      <c r="AL45" s="738">
        <f>D37</f>
        <v>89</v>
      </c>
      <c r="AM45" s="738"/>
      <c r="AN45" s="757">
        <f>W37</f>
        <v>89</v>
      </c>
      <c r="AO45" s="758"/>
      <c r="AP45" s="766">
        <f>(9*10)/35</f>
        <v>2.5714285714285716</v>
      </c>
      <c r="AQ45" s="766"/>
      <c r="AR45" s="775">
        <f>(9*10)/35</f>
        <v>2.5714285714285716</v>
      </c>
      <c r="AS45" s="775"/>
      <c r="AT45" s="778">
        <f>(9*8)/35</f>
        <v>2.0571428571428569</v>
      </c>
      <c r="AU45" s="779"/>
      <c r="AV45" s="699">
        <f t="shared" ca="1" si="7"/>
        <v>136.20000000000002</v>
      </c>
      <c r="AW45" s="700"/>
      <c r="AX45" s="732">
        <f t="shared" ca="1" si="8"/>
        <v>136.20000000000002</v>
      </c>
      <c r="AY45" s="733"/>
      <c r="AZ45" s="699">
        <f t="shared" ca="1" si="9"/>
        <v>17.025000000000002</v>
      </c>
      <c r="BA45" s="700"/>
      <c r="BB45" s="701">
        <f t="shared" ca="1" si="10"/>
        <v>17.025000000000002</v>
      </c>
      <c r="BC45" s="702"/>
      <c r="BD45" s="703">
        <f t="shared" ca="1" si="11"/>
        <v>17.024999999999999</v>
      </c>
      <c r="BE45" s="704"/>
      <c r="BF45" s="701">
        <f t="shared" ca="1" si="12"/>
        <v>0.19999999999998863</v>
      </c>
      <c r="BG45" s="705"/>
      <c r="BH45" s="706"/>
      <c r="BI45" s="37">
        <f t="shared" ca="1" si="13"/>
        <v>6.9999999999996021</v>
      </c>
    </row>
    <row r="46" spans="1:61" ht="10.5" customHeight="1">
      <c r="A46" s="185">
        <v>6</v>
      </c>
      <c r="B46" s="781" t="s">
        <v>479</v>
      </c>
      <c r="C46" s="781"/>
      <c r="D46" s="782">
        <v>3</v>
      </c>
      <c r="E46" s="782"/>
      <c r="F46" s="780">
        <v>3</v>
      </c>
      <c r="G46" s="780"/>
      <c r="H46" s="738">
        <v>3</v>
      </c>
      <c r="I46" s="738"/>
      <c r="J46" s="747"/>
      <c r="K46" s="748"/>
      <c r="L46" s="747"/>
      <c r="M46" s="748"/>
      <c r="N46" s="747">
        <v>1</v>
      </c>
      <c r="O46" s="748"/>
      <c r="P46" s="764">
        <f t="shared" si="5"/>
        <v>5</v>
      </c>
      <c r="Q46" s="765"/>
      <c r="R46" s="740"/>
      <c r="S46" s="741"/>
      <c r="T46" s="740"/>
      <c r="U46" s="741"/>
      <c r="V46" s="740">
        <v>1</v>
      </c>
      <c r="W46" s="741"/>
      <c r="X46" s="745">
        <f t="shared" si="6"/>
        <v>5</v>
      </c>
      <c r="Y46" s="746"/>
      <c r="Z46" s="768">
        <f ca="1">SUMIF(CBGV!$H$4:$O$69,"Sử",CBGV!$O$4:$O$69)</f>
        <v>3</v>
      </c>
      <c r="AA46" s="768"/>
      <c r="AB46" s="743">
        <f ca="1">SUMIF(CBGV!$H$4:$O$69,"Sử",CBGV!$O$4:$O$69)</f>
        <v>3</v>
      </c>
      <c r="AC46" s="743"/>
      <c r="AD46" s="773"/>
      <c r="AE46" s="773"/>
      <c r="AF46" s="738">
        <f t="shared" si="14"/>
        <v>0</v>
      </c>
      <c r="AG46" s="738"/>
      <c r="AH46" s="767"/>
      <c r="AI46" s="767"/>
      <c r="AJ46" s="757">
        <f t="shared" si="15"/>
        <v>0</v>
      </c>
      <c r="AK46" s="758"/>
      <c r="AL46" s="738">
        <f>I37</f>
        <v>41</v>
      </c>
      <c r="AM46" s="738"/>
      <c r="AN46" s="757">
        <f>AB37</f>
        <v>49</v>
      </c>
      <c r="AO46" s="758"/>
      <c r="AP46" s="766">
        <f>(9*10)/35</f>
        <v>2.5714285714285716</v>
      </c>
      <c r="AQ46" s="766"/>
      <c r="AR46" s="775">
        <f>(9*10)/35</f>
        <v>2.5714285714285716</v>
      </c>
      <c r="AS46" s="775"/>
      <c r="AT46" s="778">
        <f>(9*8)/35</f>
        <v>2.0571428571428569</v>
      </c>
      <c r="AU46" s="779"/>
      <c r="AV46" s="699">
        <f t="shared" ca="1" si="7"/>
        <v>56.199999999999996</v>
      </c>
      <c r="AW46" s="700"/>
      <c r="AX46" s="732">
        <f t="shared" ca="1" si="8"/>
        <v>64.199999999999989</v>
      </c>
      <c r="AY46" s="733"/>
      <c r="AZ46" s="699">
        <f t="shared" ca="1" si="9"/>
        <v>18.733333333333331</v>
      </c>
      <c r="BA46" s="700"/>
      <c r="BB46" s="701">
        <f t="shared" ca="1" si="10"/>
        <v>21.399999999999995</v>
      </c>
      <c r="BC46" s="702"/>
      <c r="BD46" s="703">
        <f t="shared" ca="1" si="11"/>
        <v>20.028571428571421</v>
      </c>
      <c r="BE46" s="704"/>
      <c r="BF46" s="701">
        <f t="shared" ca="1" si="12"/>
        <v>9.0857142857142641</v>
      </c>
      <c r="BG46" s="705"/>
      <c r="BH46" s="706"/>
      <c r="BI46" s="37">
        <f t="shared" ca="1" si="13"/>
        <v>317.99999999999926</v>
      </c>
    </row>
    <row r="47" spans="1:61" ht="10.5" customHeight="1">
      <c r="A47" s="185">
        <v>7</v>
      </c>
      <c r="B47" s="781" t="s">
        <v>480</v>
      </c>
      <c r="C47" s="781"/>
      <c r="D47" s="782">
        <v>2</v>
      </c>
      <c r="E47" s="782"/>
      <c r="F47" s="780">
        <v>2</v>
      </c>
      <c r="G47" s="780"/>
      <c r="H47" s="738">
        <v>2</v>
      </c>
      <c r="I47" s="738"/>
      <c r="J47" s="747"/>
      <c r="K47" s="748"/>
      <c r="L47" s="747"/>
      <c r="M47" s="748"/>
      <c r="N47" s="747"/>
      <c r="O47" s="748"/>
      <c r="P47" s="764">
        <f t="shared" si="5"/>
        <v>0</v>
      </c>
      <c r="Q47" s="765"/>
      <c r="R47" s="740"/>
      <c r="S47" s="741"/>
      <c r="T47" s="740"/>
      <c r="U47" s="741"/>
      <c r="V47" s="740"/>
      <c r="W47" s="741"/>
      <c r="X47" s="745">
        <f t="shared" si="6"/>
        <v>0</v>
      </c>
      <c r="Y47" s="746"/>
      <c r="Z47" s="768">
        <f ca="1">SUMIF(CBGV!$H$4:$O$69,"KT&amp;PL",CBGV!$O$4:$O$69)</f>
        <v>8.5</v>
      </c>
      <c r="AA47" s="768"/>
      <c r="AB47" s="743">
        <v>8.5</v>
      </c>
      <c r="AC47" s="743"/>
      <c r="AD47" s="773">
        <v>1</v>
      </c>
      <c r="AE47" s="773"/>
      <c r="AF47" s="738">
        <f t="shared" si="14"/>
        <v>1</v>
      </c>
      <c r="AG47" s="738"/>
      <c r="AH47" s="767">
        <v>1</v>
      </c>
      <c r="AI47" s="767"/>
      <c r="AJ47" s="757">
        <f t="shared" si="15"/>
        <v>1</v>
      </c>
      <c r="AK47" s="758"/>
      <c r="AL47" s="738">
        <f>P37</f>
        <v>22</v>
      </c>
      <c r="AM47" s="738"/>
      <c r="AN47" s="757">
        <f>AI37</f>
        <v>22</v>
      </c>
      <c r="AO47" s="758"/>
      <c r="AP47" s="766">
        <f>(3.5*10)/35</f>
        <v>1</v>
      </c>
      <c r="AQ47" s="766"/>
      <c r="AR47" s="775">
        <f>(3.5*10)/35</f>
        <v>1</v>
      </c>
      <c r="AS47" s="775"/>
      <c r="AT47" s="778">
        <f>(3.5*8)/35</f>
        <v>0.8</v>
      </c>
      <c r="AU47" s="779"/>
      <c r="AV47" s="699">
        <f t="shared" ca="1" si="7"/>
        <v>34.299999999999997</v>
      </c>
      <c r="AW47" s="700"/>
      <c r="AX47" s="732">
        <f t="shared" si="8"/>
        <v>34.299999999999997</v>
      </c>
      <c r="AY47" s="733"/>
      <c r="AZ47" s="699">
        <f t="shared" ca="1" si="9"/>
        <v>17.149999999999999</v>
      </c>
      <c r="BA47" s="700"/>
      <c r="BB47" s="701">
        <f t="shared" si="10"/>
        <v>17.149999999999999</v>
      </c>
      <c r="BC47" s="702"/>
      <c r="BD47" s="703">
        <f t="shared" ca="1" si="11"/>
        <v>17.149999999999999</v>
      </c>
      <c r="BE47" s="704"/>
      <c r="BF47" s="701">
        <f t="shared" ca="1" si="12"/>
        <v>0.29999999999999716</v>
      </c>
      <c r="BG47" s="705"/>
      <c r="BH47" s="706"/>
      <c r="BI47" s="37">
        <f t="shared" ca="1" si="13"/>
        <v>10.499999999999901</v>
      </c>
    </row>
    <row r="48" spans="1:61" ht="11.25" customHeight="1">
      <c r="A48" s="185">
        <v>8</v>
      </c>
      <c r="B48" s="781" t="s">
        <v>111</v>
      </c>
      <c r="C48" s="781"/>
      <c r="D48" s="754">
        <v>4</v>
      </c>
      <c r="E48" s="754"/>
      <c r="F48" s="780">
        <v>4</v>
      </c>
      <c r="G48" s="780"/>
      <c r="H48" s="738">
        <v>4</v>
      </c>
      <c r="I48" s="738"/>
      <c r="J48" s="747">
        <v>1</v>
      </c>
      <c r="K48" s="748"/>
      <c r="L48" s="747"/>
      <c r="M48" s="748"/>
      <c r="N48" s="747">
        <v>2</v>
      </c>
      <c r="O48" s="748"/>
      <c r="P48" s="764">
        <f t="shared" si="5"/>
        <v>15</v>
      </c>
      <c r="Q48" s="765"/>
      <c r="R48" s="740">
        <v>1</v>
      </c>
      <c r="S48" s="741"/>
      <c r="T48" s="740"/>
      <c r="U48" s="741"/>
      <c r="V48" s="740">
        <v>2</v>
      </c>
      <c r="W48" s="741"/>
      <c r="X48" s="745">
        <f t="shared" si="6"/>
        <v>15</v>
      </c>
      <c r="Y48" s="746"/>
      <c r="Z48" s="768">
        <f ca="1">SUMIF(CBGV!$H$4:$O$69,"Địa lí",CBGV!$O$4:$O$69)</f>
        <v>3</v>
      </c>
      <c r="AA48" s="768"/>
      <c r="AB48" s="743">
        <f ca="1">SUMIF(CBGV!$H$4:$O$69,"Địa lí",CBGV!$O$4:$O$69)</f>
        <v>3</v>
      </c>
      <c r="AC48" s="743"/>
      <c r="AD48" s="773">
        <v>4</v>
      </c>
      <c r="AE48" s="773"/>
      <c r="AF48" s="738">
        <f t="shared" si="14"/>
        <v>4</v>
      </c>
      <c r="AG48" s="738"/>
      <c r="AH48" s="767">
        <v>4</v>
      </c>
      <c r="AI48" s="767"/>
      <c r="AJ48" s="757">
        <f t="shared" si="15"/>
        <v>4</v>
      </c>
      <c r="AK48" s="758"/>
      <c r="AL48" s="738">
        <f>O37</f>
        <v>39</v>
      </c>
      <c r="AM48" s="738"/>
      <c r="AN48" s="757">
        <f>AH37</f>
        <v>39</v>
      </c>
      <c r="AO48" s="758"/>
      <c r="AP48" s="766">
        <f>(9*10)/35</f>
        <v>2.5714285714285716</v>
      </c>
      <c r="AQ48" s="766"/>
      <c r="AR48" s="775">
        <f>(9*10)/35</f>
        <v>2.5714285714285716</v>
      </c>
      <c r="AS48" s="775"/>
      <c r="AT48" s="778">
        <f>(9*8)/35</f>
        <v>2.0571428571428569</v>
      </c>
      <c r="AU48" s="779"/>
      <c r="AV48" s="699">
        <f t="shared" ca="1" si="7"/>
        <v>68.199999999999989</v>
      </c>
      <c r="AW48" s="700"/>
      <c r="AX48" s="732">
        <f t="shared" ca="1" si="8"/>
        <v>68.199999999999989</v>
      </c>
      <c r="AY48" s="733"/>
      <c r="AZ48" s="699">
        <f t="shared" ca="1" si="9"/>
        <v>17.049999999999997</v>
      </c>
      <c r="BA48" s="700"/>
      <c r="BB48" s="701">
        <f t="shared" ca="1" si="10"/>
        <v>17.049999999999997</v>
      </c>
      <c r="BC48" s="702"/>
      <c r="BD48" s="703">
        <f t="shared" ca="1" si="11"/>
        <v>17.05</v>
      </c>
      <c r="BE48" s="704"/>
      <c r="BF48" s="701">
        <f t="shared" ca="1" si="12"/>
        <v>0.20000000000000284</v>
      </c>
      <c r="BG48" s="705"/>
      <c r="BH48" s="706"/>
      <c r="BI48" s="37">
        <f t="shared" ca="1" si="13"/>
        <v>7.0000000000000995</v>
      </c>
    </row>
    <row r="49" spans="1:61">
      <c r="A49" s="185">
        <v>9</v>
      </c>
      <c r="B49" s="781" t="s">
        <v>112</v>
      </c>
      <c r="C49" s="781"/>
      <c r="D49" s="754">
        <v>6</v>
      </c>
      <c r="E49" s="754"/>
      <c r="F49" s="780">
        <v>6</v>
      </c>
      <c r="G49" s="780"/>
      <c r="H49" s="738">
        <v>6</v>
      </c>
      <c r="I49" s="738"/>
      <c r="J49" s="747">
        <v>2</v>
      </c>
      <c r="K49" s="748"/>
      <c r="L49" s="747">
        <v>1</v>
      </c>
      <c r="M49" s="748"/>
      <c r="N49" s="747"/>
      <c r="O49" s="748"/>
      <c r="P49" s="764">
        <f t="shared" si="5"/>
        <v>15</v>
      </c>
      <c r="Q49" s="765"/>
      <c r="R49" s="740">
        <v>2</v>
      </c>
      <c r="S49" s="741"/>
      <c r="T49" s="740">
        <v>1</v>
      </c>
      <c r="U49" s="741"/>
      <c r="V49" s="740"/>
      <c r="W49" s="741"/>
      <c r="X49" s="745">
        <f t="shared" si="6"/>
        <v>15</v>
      </c>
      <c r="Y49" s="746"/>
      <c r="Z49" s="768">
        <f ca="1">SUMIF(CBGV!$H$4:$O$69,"Anh văn",CBGV!$O$4:$O$69)</f>
        <v>3</v>
      </c>
      <c r="AA49" s="768"/>
      <c r="AB49" s="743">
        <f ca="1">SUMIF(CBGV!$H$4:$O$69,"Anh văn",CBGV!$O$4:$O$69)</f>
        <v>3</v>
      </c>
      <c r="AC49" s="743"/>
      <c r="AD49" s="773">
        <v>0</v>
      </c>
      <c r="AE49" s="773"/>
      <c r="AF49" s="738">
        <f t="shared" si="14"/>
        <v>0</v>
      </c>
      <c r="AG49" s="738"/>
      <c r="AH49" s="767">
        <v>0</v>
      </c>
      <c r="AI49" s="767"/>
      <c r="AJ49" s="757">
        <f t="shared" si="15"/>
        <v>0</v>
      </c>
      <c r="AK49" s="758"/>
      <c r="AL49" s="738">
        <f>F37</f>
        <v>84</v>
      </c>
      <c r="AM49" s="738"/>
      <c r="AN49" s="757">
        <f>Y37</f>
        <v>84</v>
      </c>
      <c r="AO49" s="758"/>
      <c r="AP49" s="759"/>
      <c r="AQ49" s="759"/>
      <c r="AR49" s="774"/>
      <c r="AS49" s="774"/>
      <c r="AT49" s="776"/>
      <c r="AU49" s="777"/>
      <c r="AV49" s="699">
        <f t="shared" ca="1" si="7"/>
        <v>102</v>
      </c>
      <c r="AW49" s="700"/>
      <c r="AX49" s="732">
        <f t="shared" ca="1" si="8"/>
        <v>102</v>
      </c>
      <c r="AY49" s="733"/>
      <c r="AZ49" s="699">
        <f t="shared" ca="1" si="9"/>
        <v>17</v>
      </c>
      <c r="BA49" s="700"/>
      <c r="BB49" s="701">
        <f t="shared" ca="1" si="10"/>
        <v>17</v>
      </c>
      <c r="BC49" s="702"/>
      <c r="BD49" s="703">
        <f t="shared" ca="1" si="11"/>
        <v>17</v>
      </c>
      <c r="BE49" s="704"/>
      <c r="BF49" s="701">
        <f t="shared" ca="1" si="12"/>
        <v>0</v>
      </c>
      <c r="BG49" s="705"/>
      <c r="BH49" s="706"/>
      <c r="BI49" s="37">
        <f t="shared" ca="1" si="13"/>
        <v>0</v>
      </c>
    </row>
    <row r="50" spans="1:61">
      <c r="A50" s="185">
        <v>10</v>
      </c>
      <c r="B50" s="781" t="s">
        <v>4</v>
      </c>
      <c r="C50" s="781"/>
      <c r="D50" s="782">
        <v>5</v>
      </c>
      <c r="E50" s="782"/>
      <c r="F50" s="780">
        <v>5</v>
      </c>
      <c r="G50" s="780"/>
      <c r="H50" s="738">
        <v>5</v>
      </c>
      <c r="I50" s="738"/>
      <c r="J50" s="747"/>
      <c r="K50" s="748"/>
      <c r="L50" s="747"/>
      <c r="M50" s="748"/>
      <c r="N50" s="747"/>
      <c r="O50" s="748"/>
      <c r="P50" s="764">
        <f t="shared" si="5"/>
        <v>0</v>
      </c>
      <c r="Q50" s="765"/>
      <c r="R50" s="740"/>
      <c r="S50" s="741"/>
      <c r="T50" s="740"/>
      <c r="U50" s="741"/>
      <c r="V50" s="740"/>
      <c r="W50" s="741"/>
      <c r="X50" s="745">
        <f t="shared" si="6"/>
        <v>0</v>
      </c>
      <c r="Y50" s="746"/>
      <c r="Z50" s="768">
        <f ca="1">SUMIF(CBGV!$H$4:$O$69,"TD-QP",CBGV!$O$4:$O$69)</f>
        <v>12</v>
      </c>
      <c r="AA50" s="768"/>
      <c r="AB50" s="743">
        <f ca="1">SUMIF(CBGV!$H$4:$O$69,"TD-QP",CBGV!$O$4:$O$69)</f>
        <v>12</v>
      </c>
      <c r="AC50" s="743"/>
      <c r="AD50" s="773"/>
      <c r="AE50" s="773"/>
      <c r="AF50" s="738">
        <f t="shared" si="14"/>
        <v>0</v>
      </c>
      <c r="AG50" s="738"/>
      <c r="AH50" s="767"/>
      <c r="AI50" s="767"/>
      <c r="AJ50" s="757">
        <f t="shared" si="15"/>
        <v>0</v>
      </c>
      <c r="AK50" s="758"/>
      <c r="AL50" s="738">
        <f>G37+H37</f>
        <v>84</v>
      </c>
      <c r="AM50" s="738"/>
      <c r="AN50" s="757">
        <f>Z37+AA37</f>
        <v>84</v>
      </c>
      <c r="AO50" s="758"/>
      <c r="AP50" s="759"/>
      <c r="AQ50" s="759"/>
      <c r="AR50" s="774"/>
      <c r="AS50" s="774"/>
      <c r="AT50" s="776"/>
      <c r="AU50" s="777"/>
      <c r="AV50" s="699">
        <f t="shared" ca="1" si="7"/>
        <v>96</v>
      </c>
      <c r="AW50" s="700"/>
      <c r="AX50" s="732">
        <f t="shared" ca="1" si="8"/>
        <v>96</v>
      </c>
      <c r="AY50" s="733"/>
      <c r="AZ50" s="699">
        <f t="shared" ca="1" si="9"/>
        <v>19.2</v>
      </c>
      <c r="BA50" s="700"/>
      <c r="BB50" s="701">
        <f t="shared" ca="1" si="10"/>
        <v>19.2</v>
      </c>
      <c r="BC50" s="702"/>
      <c r="BD50" s="703">
        <f t="shared" ca="1" si="11"/>
        <v>19.2</v>
      </c>
      <c r="BE50" s="704"/>
      <c r="BF50" s="701">
        <f t="shared" ca="1" si="12"/>
        <v>10.999999999999996</v>
      </c>
      <c r="BG50" s="705"/>
      <c r="BH50" s="706"/>
      <c r="BI50" s="37">
        <f t="shared" ca="1" si="13"/>
        <v>384.99999999999989</v>
      </c>
    </row>
    <row r="51" spans="1:61">
      <c r="A51" s="770" t="s">
        <v>337</v>
      </c>
      <c r="B51" s="771"/>
      <c r="C51" s="772"/>
      <c r="D51" s="724">
        <f>SUM(D41:E50)</f>
        <v>57</v>
      </c>
      <c r="E51" s="724"/>
      <c r="F51" s="724">
        <f>SUM(F41:G50)</f>
        <v>57</v>
      </c>
      <c r="G51" s="724"/>
      <c r="H51" s="724">
        <f>SUM(H41:I50)</f>
        <v>57</v>
      </c>
      <c r="I51" s="724"/>
      <c r="J51" s="724">
        <f>SUM(J41:K50)</f>
        <v>10</v>
      </c>
      <c r="K51" s="724"/>
      <c r="L51" s="724">
        <f>SUM(L41:M50)</f>
        <v>10</v>
      </c>
      <c r="M51" s="724"/>
      <c r="N51" s="724">
        <f>SUM(N41:O50)</f>
        <v>8</v>
      </c>
      <c r="O51" s="724"/>
      <c r="P51" s="724">
        <f>SUM(P41:Q50)</f>
        <v>140</v>
      </c>
      <c r="Q51" s="724"/>
      <c r="R51" s="724">
        <f>SUM(R41:S50)</f>
        <v>10</v>
      </c>
      <c r="S51" s="724"/>
      <c r="T51" s="724">
        <f>SUM(T41:U50)</f>
        <v>10</v>
      </c>
      <c r="U51" s="724"/>
      <c r="V51" s="724">
        <f>SUM(V41:W50)</f>
        <v>8</v>
      </c>
      <c r="W51" s="724"/>
      <c r="X51" s="724">
        <f>SUM(X41:Y50)</f>
        <v>140</v>
      </c>
      <c r="Y51" s="724"/>
      <c r="Z51" s="724">
        <f ca="1">SUM(Z41:AA50)</f>
        <v>119</v>
      </c>
      <c r="AA51" s="724"/>
      <c r="AB51" s="724">
        <f ca="1">SUM(AB41:AC50)</f>
        <v>119</v>
      </c>
      <c r="AC51" s="724"/>
      <c r="AD51" s="724">
        <f>SUM(AD41:AE50)</f>
        <v>28</v>
      </c>
      <c r="AE51" s="724"/>
      <c r="AF51" s="724">
        <f>SUM(AF41:AG50)</f>
        <v>28</v>
      </c>
      <c r="AG51" s="724"/>
      <c r="AH51" s="724">
        <f>SUM(AH41:AI50)</f>
        <v>28</v>
      </c>
      <c r="AI51" s="724"/>
      <c r="AJ51" s="724">
        <f>SUM(AJ41:AK50)</f>
        <v>28</v>
      </c>
      <c r="AK51" s="724"/>
      <c r="AL51" s="724">
        <f>SUM(AL41:AM50)</f>
        <v>682</v>
      </c>
      <c r="AM51" s="724"/>
      <c r="AN51" s="724">
        <f>SUM(AN41:AO50)</f>
        <v>690</v>
      </c>
      <c r="AO51" s="724"/>
      <c r="AP51" s="769">
        <f>SUM(AP41:AQ50)</f>
        <v>10</v>
      </c>
      <c r="AQ51" s="769"/>
      <c r="AR51" s="723">
        <f>SUM(AR41:AS50)</f>
        <v>10</v>
      </c>
      <c r="AS51" s="724"/>
      <c r="AT51" s="723">
        <f>SUM(AT41:AU50)</f>
        <v>7.9999999999999991</v>
      </c>
      <c r="AU51" s="724"/>
      <c r="AV51" s="723">
        <f t="shared" ref="AV51" ca="1" si="17">SUM(AV41:AW50)</f>
        <v>997</v>
      </c>
      <c r="AW51" s="724"/>
      <c r="AX51" s="723">
        <f t="shared" ref="AX51" ca="1" si="18">SUM(AX41:AY50)</f>
        <v>1005</v>
      </c>
      <c r="AY51" s="724"/>
      <c r="AZ51" s="723">
        <f t="shared" ref="AZ51" ca="1" si="19">SUM(AZ41:BA50)</f>
        <v>174.97591575091576</v>
      </c>
      <c r="BA51" s="724"/>
      <c r="BB51" s="723">
        <f t="shared" ref="BB51" ca="1" si="20">SUM(BB41:BC50)</f>
        <v>177.64258241758239</v>
      </c>
      <c r="BC51" s="724"/>
      <c r="BD51" s="723">
        <f t="shared" ref="BD51" ca="1" si="21">SUM(BD41:BE50)</f>
        <v>176.27115384615385</v>
      </c>
      <c r="BE51" s="724"/>
      <c r="BF51" s="725">
        <f ca="1">SUM(BF41:BH50)</f>
        <v>31.885714285714261</v>
      </c>
      <c r="BG51" s="726"/>
      <c r="BH51" s="727"/>
    </row>
    <row r="52" spans="1:61" ht="13.5" hidden="1" customHeight="1">
      <c r="A52" s="809" t="s">
        <v>401</v>
      </c>
      <c r="B52" s="809"/>
      <c r="C52" s="809"/>
      <c r="D52" s="809"/>
      <c r="E52" s="809"/>
      <c r="F52" s="809"/>
      <c r="G52" s="809"/>
      <c r="H52" s="809"/>
      <c r="I52" s="809"/>
      <c r="J52" s="809"/>
      <c r="K52" s="809"/>
      <c r="L52" s="809"/>
      <c r="M52" s="809"/>
      <c r="N52" s="809"/>
      <c r="O52" s="809"/>
      <c r="P52" s="809"/>
      <c r="Q52" s="809"/>
      <c r="R52" s="809"/>
      <c r="S52" s="809"/>
      <c r="T52" s="809"/>
      <c r="U52" s="809"/>
      <c r="V52" s="809"/>
      <c r="W52" s="809"/>
      <c r="X52" s="809"/>
      <c r="Y52" s="809"/>
      <c r="Z52" s="809"/>
      <c r="AA52" s="809"/>
      <c r="AB52" s="809"/>
      <c r="AC52" s="809"/>
      <c r="AD52" s="809"/>
      <c r="AE52" s="809"/>
      <c r="AF52" s="809"/>
      <c r="AG52" s="809"/>
      <c r="AH52" s="809"/>
      <c r="AI52" s="809"/>
      <c r="AJ52" s="809"/>
      <c r="AK52" s="809"/>
      <c r="AL52" s="809"/>
      <c r="AM52" s="809"/>
      <c r="AN52" s="809"/>
      <c r="AO52" s="809"/>
      <c r="AP52" s="229"/>
      <c r="AQ52" s="229"/>
      <c r="AR52" s="229"/>
      <c r="AS52" s="229"/>
      <c r="AT52" s="229"/>
      <c r="AU52" s="229"/>
      <c r="AV52" s="229"/>
      <c r="AW52" s="229"/>
      <c r="AX52" s="229"/>
      <c r="AY52" s="229"/>
      <c r="AZ52" s="229"/>
      <c r="BA52" s="229"/>
      <c r="BB52" s="229"/>
      <c r="BC52" s="229"/>
      <c r="BD52" s="229"/>
      <c r="BE52" s="229"/>
      <c r="BF52" s="806"/>
      <c r="BG52" s="806"/>
      <c r="BH52" s="806"/>
    </row>
    <row r="53" spans="1:61" s="230" customFormat="1" ht="13.5" hidden="1" customHeight="1">
      <c r="B53" s="231" t="s">
        <v>416</v>
      </c>
      <c r="Z53" s="808"/>
      <c r="AA53" s="808"/>
      <c r="AQ53" s="807"/>
      <c r="AR53" s="807"/>
    </row>
    <row r="54" spans="1:61" s="230" customFormat="1" ht="13.5" hidden="1" customHeight="1">
      <c r="A54" s="786" t="s">
        <v>418</v>
      </c>
      <c r="B54" s="787"/>
      <c r="C54" s="787"/>
      <c r="D54" s="787"/>
      <c r="E54" s="787"/>
      <c r="F54" s="787"/>
      <c r="G54" s="787"/>
      <c r="H54" s="787"/>
      <c r="I54" s="787"/>
      <c r="J54" s="787"/>
      <c r="K54" s="787"/>
      <c r="L54" s="787"/>
      <c r="M54" s="787"/>
      <c r="N54" s="788"/>
      <c r="O54" s="793">
        <f>E37*18+X37*17</f>
        <v>3920</v>
      </c>
      <c r="P54" s="793"/>
      <c r="Q54" s="793"/>
      <c r="R54" s="793"/>
      <c r="S54" s="793"/>
      <c r="T54" s="793" t="s">
        <v>185</v>
      </c>
      <c r="U54" s="793"/>
      <c r="V54" s="793"/>
      <c r="W54" s="793"/>
      <c r="X54" s="786" t="s">
        <v>403</v>
      </c>
      <c r="Y54" s="787"/>
      <c r="Z54" s="787"/>
      <c r="AA54" s="787"/>
      <c r="AB54" s="787"/>
      <c r="AC54" s="787"/>
      <c r="AD54" s="787"/>
      <c r="AE54" s="787"/>
      <c r="AF54" s="787"/>
      <c r="AG54" s="787"/>
      <c r="AH54" s="787"/>
      <c r="AI54" s="787"/>
      <c r="AJ54" s="787"/>
      <c r="AK54" s="787"/>
      <c r="AL54" s="788"/>
      <c r="AM54" s="793">
        <f>(D41*17-16)*35</f>
        <v>7175</v>
      </c>
      <c r="AN54" s="793"/>
      <c r="AO54" s="793"/>
      <c r="AP54" s="694"/>
      <c r="AQ54" s="695"/>
      <c r="AR54" s="695"/>
      <c r="AS54" s="695"/>
      <c r="AT54" s="695"/>
      <c r="AU54" s="695"/>
      <c r="AV54" s="695"/>
      <c r="AW54" s="695"/>
      <c r="AX54" s="695"/>
      <c r="AY54" s="695"/>
      <c r="AZ54" s="695"/>
      <c r="BA54" s="695"/>
      <c r="BB54" s="695"/>
      <c r="BC54" s="695"/>
      <c r="BD54" s="695"/>
      <c r="BE54" s="695"/>
      <c r="BF54" s="695"/>
      <c r="BG54" s="695"/>
      <c r="BH54" s="695"/>
    </row>
    <row r="55" spans="1:61" s="230" customFormat="1" ht="13.5" hidden="1" customHeight="1">
      <c r="A55" s="786" t="s">
        <v>419</v>
      </c>
      <c r="B55" s="787"/>
      <c r="C55" s="787"/>
      <c r="D55" s="787"/>
      <c r="E55" s="787"/>
      <c r="F55" s="787"/>
      <c r="G55" s="787"/>
      <c r="H55" s="787"/>
      <c r="I55" s="787"/>
      <c r="J55" s="787"/>
      <c r="K55" s="787"/>
      <c r="L55" s="787"/>
      <c r="M55" s="787"/>
      <c r="N55" s="788"/>
      <c r="O55" s="793">
        <f>Q37*18+AJ37*17</f>
        <v>1540</v>
      </c>
      <c r="P55" s="793"/>
      <c r="Q55" s="793"/>
      <c r="R55" s="793"/>
      <c r="S55" s="793"/>
      <c r="T55" s="793">
        <f>SUM(O54:S56)</f>
        <v>7600</v>
      </c>
      <c r="U55" s="793"/>
      <c r="V55" s="793"/>
      <c r="W55" s="793"/>
      <c r="X55" s="786" t="s">
        <v>405</v>
      </c>
      <c r="Y55" s="787"/>
      <c r="Z55" s="787"/>
      <c r="AA55" s="787"/>
      <c r="AB55" s="787"/>
      <c r="AC55" s="787"/>
      <c r="AD55" s="787"/>
      <c r="AE55" s="787"/>
      <c r="AF55" s="787"/>
      <c r="AG55" s="787"/>
      <c r="AH55" s="787"/>
      <c r="AI55" s="787"/>
      <c r="AJ55" s="787"/>
      <c r="AK55" s="787"/>
      <c r="AL55" s="788"/>
      <c r="AM55" s="793">
        <f>T55-AM54</f>
        <v>425</v>
      </c>
      <c r="AN55" s="793"/>
      <c r="AO55" s="793"/>
      <c r="AP55" s="696"/>
      <c r="AQ55" s="695"/>
      <c r="AR55" s="695"/>
      <c r="AS55" s="695"/>
      <c r="AT55" s="695"/>
      <c r="AU55" s="695"/>
      <c r="AV55" s="695"/>
      <c r="AW55" s="695"/>
      <c r="AX55" s="695"/>
      <c r="AY55" s="695"/>
      <c r="AZ55" s="695"/>
      <c r="BA55" s="695"/>
      <c r="BB55" s="695"/>
      <c r="BC55" s="695"/>
      <c r="BD55" s="695"/>
      <c r="BE55" s="695"/>
      <c r="BF55" s="695"/>
      <c r="BG55" s="695"/>
      <c r="BH55" s="695"/>
    </row>
    <row r="56" spans="1:61" s="230" customFormat="1" ht="13.5" hidden="1" customHeight="1">
      <c r="A56" s="786" t="s">
        <v>402</v>
      </c>
      <c r="B56" s="787"/>
      <c r="C56" s="787"/>
      <c r="D56" s="787"/>
      <c r="E56" s="787"/>
      <c r="F56" s="787"/>
      <c r="G56" s="787"/>
      <c r="H56" s="787"/>
      <c r="I56" s="787"/>
      <c r="J56" s="787"/>
      <c r="K56" s="787"/>
      <c r="L56" s="787"/>
      <c r="M56" s="787"/>
      <c r="N56" s="788"/>
      <c r="O56" s="793">
        <f>P41*18+X41*18+AF41*17+AJ41*17</f>
        <v>2140</v>
      </c>
      <c r="P56" s="793"/>
      <c r="Q56" s="793"/>
      <c r="R56" s="793"/>
      <c r="S56" s="793"/>
      <c r="T56" s="793"/>
      <c r="U56" s="793"/>
      <c r="V56" s="793"/>
      <c r="W56" s="793"/>
      <c r="X56" s="794" t="s">
        <v>414</v>
      </c>
      <c r="Y56" s="795"/>
      <c r="Z56" s="795"/>
      <c r="AA56" s="795"/>
      <c r="AB56" s="795"/>
      <c r="AC56" s="795"/>
      <c r="AD56" s="795"/>
      <c r="AE56" s="795"/>
      <c r="AF56" s="795"/>
      <c r="AG56" s="795"/>
      <c r="AH56" s="795"/>
      <c r="AI56" s="795"/>
      <c r="AJ56" s="795"/>
      <c r="AK56" s="795"/>
      <c r="AL56" s="796"/>
      <c r="AM56" s="797">
        <f>AM55/35</f>
        <v>12.142857142857142</v>
      </c>
      <c r="AN56" s="798"/>
      <c r="AO56" s="799"/>
      <c r="AP56" s="696"/>
      <c r="AQ56" s="695"/>
      <c r="AR56" s="695"/>
      <c r="AS56" s="695"/>
      <c r="AT56" s="695"/>
      <c r="AU56" s="695"/>
      <c r="AV56" s="695"/>
      <c r="AW56" s="695"/>
      <c r="AX56" s="695"/>
      <c r="AY56" s="695"/>
      <c r="AZ56" s="695"/>
      <c r="BA56" s="695"/>
      <c r="BB56" s="695"/>
      <c r="BC56" s="695"/>
      <c r="BD56" s="695"/>
      <c r="BE56" s="695"/>
      <c r="BF56" s="695"/>
      <c r="BG56" s="695"/>
      <c r="BH56" s="695"/>
    </row>
    <row r="57" spans="1:61" s="230" customFormat="1" ht="13.5" hidden="1" customHeight="1">
      <c r="A57" s="232"/>
      <c r="B57" s="233" t="s">
        <v>404</v>
      </c>
      <c r="C57" s="232"/>
      <c r="D57" s="232"/>
      <c r="E57" s="232"/>
      <c r="F57" s="232"/>
      <c r="G57" s="232"/>
      <c r="H57" s="232"/>
      <c r="I57" s="232"/>
      <c r="J57" s="232"/>
      <c r="K57" s="232"/>
      <c r="L57" s="232"/>
      <c r="M57" s="232"/>
      <c r="N57" s="232"/>
      <c r="O57" s="232"/>
      <c r="P57" s="232"/>
      <c r="Q57" s="232"/>
      <c r="R57" s="232"/>
      <c r="S57" s="232"/>
      <c r="T57" s="232"/>
      <c r="U57" s="232"/>
      <c r="V57" s="232"/>
      <c r="W57" s="232"/>
      <c r="X57" s="232"/>
      <c r="Y57" s="232"/>
      <c r="Z57" s="232"/>
      <c r="AA57" s="232"/>
      <c r="AB57" s="232"/>
      <c r="AC57" s="232"/>
      <c r="AD57" s="232"/>
      <c r="AE57" s="232"/>
      <c r="AF57" s="232"/>
      <c r="AG57" s="232"/>
      <c r="AH57" s="232"/>
      <c r="AI57" s="232"/>
      <c r="AJ57" s="232"/>
      <c r="AK57" s="232"/>
      <c r="AL57" s="232"/>
      <c r="AM57" s="232"/>
      <c r="AN57" s="232"/>
      <c r="AO57" s="232"/>
      <c r="AP57" s="235"/>
      <c r="AQ57" s="235"/>
      <c r="AR57" s="235"/>
      <c r="AS57" s="235"/>
      <c r="AT57" s="235"/>
      <c r="AU57" s="235"/>
      <c r="AV57" s="235"/>
      <c r="AW57" s="235"/>
      <c r="AX57" s="235"/>
      <c r="AY57" s="235"/>
      <c r="AZ57" s="235"/>
      <c r="BA57" s="235"/>
      <c r="BB57" s="235"/>
      <c r="BC57" s="235"/>
      <c r="BD57" s="235"/>
      <c r="BE57" s="235"/>
      <c r="BF57" s="235"/>
      <c r="BG57" s="235"/>
      <c r="BH57" s="235"/>
    </row>
    <row r="58" spans="1:61" s="230" customFormat="1" ht="13.5" hidden="1" customHeight="1">
      <c r="A58" s="789" t="s">
        <v>420</v>
      </c>
      <c r="B58" s="790"/>
      <c r="C58" s="790"/>
      <c r="D58" s="790"/>
      <c r="E58" s="790"/>
      <c r="F58" s="790"/>
      <c r="G58" s="790"/>
      <c r="H58" s="790"/>
      <c r="I58" s="790"/>
      <c r="J58" s="790"/>
      <c r="K58" s="790"/>
      <c r="L58" s="790"/>
      <c r="M58" s="790"/>
      <c r="N58" s="791"/>
      <c r="O58" s="792">
        <f>D37*18+W37*17</f>
        <v>3115</v>
      </c>
      <c r="P58" s="792"/>
      <c r="Q58" s="792"/>
      <c r="R58" s="792"/>
      <c r="S58" s="792"/>
      <c r="T58" s="792" t="s">
        <v>185</v>
      </c>
      <c r="U58" s="792"/>
      <c r="V58" s="792"/>
      <c r="W58" s="792"/>
      <c r="X58" s="789" t="s">
        <v>403</v>
      </c>
      <c r="Y58" s="790"/>
      <c r="Z58" s="790"/>
      <c r="AA58" s="790"/>
      <c r="AB58" s="790"/>
      <c r="AC58" s="790"/>
      <c r="AD58" s="790"/>
      <c r="AE58" s="790"/>
      <c r="AF58" s="790"/>
      <c r="AG58" s="790"/>
      <c r="AH58" s="790"/>
      <c r="AI58" s="790"/>
      <c r="AJ58" s="790"/>
      <c r="AK58" s="790"/>
      <c r="AL58" s="791"/>
      <c r="AM58" s="792">
        <f ca="1">D45*17*35-(Z45*35)</f>
        <v>3640</v>
      </c>
      <c r="AN58" s="792"/>
      <c r="AO58" s="792"/>
      <c r="AP58" s="696"/>
      <c r="AQ58" s="695"/>
      <c r="AR58" s="695"/>
      <c r="AS58" s="695"/>
      <c r="AT58" s="695"/>
      <c r="AU58" s="695"/>
      <c r="AV58" s="695"/>
      <c r="AW58" s="695"/>
      <c r="AX58" s="695"/>
      <c r="AY58" s="695"/>
      <c r="AZ58" s="695"/>
      <c r="BA58" s="695"/>
      <c r="BB58" s="695"/>
      <c r="BC58" s="695"/>
      <c r="BD58" s="695"/>
      <c r="BE58" s="695"/>
      <c r="BF58" s="695"/>
      <c r="BG58" s="695"/>
      <c r="BH58" s="695"/>
    </row>
    <row r="59" spans="1:61" s="230" customFormat="1" ht="13.5" hidden="1" customHeight="1">
      <c r="A59" s="789" t="s">
        <v>421</v>
      </c>
      <c r="B59" s="790"/>
      <c r="C59" s="790"/>
      <c r="D59" s="790"/>
      <c r="E59" s="790"/>
      <c r="F59" s="790"/>
      <c r="G59" s="790"/>
      <c r="H59" s="790"/>
      <c r="I59" s="790"/>
      <c r="J59" s="790"/>
      <c r="K59" s="790"/>
      <c r="L59" s="790"/>
      <c r="M59" s="790"/>
      <c r="N59" s="791"/>
      <c r="O59" s="792">
        <f>9*28</f>
        <v>252</v>
      </c>
      <c r="P59" s="792"/>
      <c r="Q59" s="792"/>
      <c r="R59" s="792"/>
      <c r="S59" s="792"/>
      <c r="T59" s="792">
        <f>SUM(O58:S60)</f>
        <v>3647</v>
      </c>
      <c r="U59" s="792"/>
      <c r="V59" s="792"/>
      <c r="W59" s="792"/>
      <c r="X59" s="789" t="s">
        <v>405</v>
      </c>
      <c r="Y59" s="790"/>
      <c r="Z59" s="790"/>
      <c r="AA59" s="790"/>
      <c r="AB59" s="790"/>
      <c r="AC59" s="790"/>
      <c r="AD59" s="790"/>
      <c r="AE59" s="790"/>
      <c r="AF59" s="790"/>
      <c r="AG59" s="790"/>
      <c r="AH59" s="790"/>
      <c r="AI59" s="790"/>
      <c r="AJ59" s="790"/>
      <c r="AK59" s="790"/>
      <c r="AL59" s="791"/>
      <c r="AM59" s="792">
        <f ca="1">T59-AM58</f>
        <v>7</v>
      </c>
      <c r="AN59" s="792"/>
      <c r="AO59" s="792"/>
      <c r="AP59" s="696"/>
      <c r="AQ59" s="695"/>
      <c r="AR59" s="695"/>
      <c r="AS59" s="695"/>
      <c r="AT59" s="695"/>
      <c r="AU59" s="695"/>
      <c r="AV59" s="695"/>
      <c r="AW59" s="695"/>
      <c r="AX59" s="695"/>
      <c r="AY59" s="695"/>
      <c r="AZ59" s="695"/>
      <c r="BA59" s="695"/>
      <c r="BB59" s="695"/>
      <c r="BC59" s="695"/>
      <c r="BD59" s="695"/>
      <c r="BE59" s="695"/>
      <c r="BF59" s="695"/>
      <c r="BG59" s="695"/>
      <c r="BH59" s="695"/>
    </row>
    <row r="60" spans="1:61" s="230" customFormat="1" ht="13.5" hidden="1" customHeight="1">
      <c r="A60" s="789" t="s">
        <v>402</v>
      </c>
      <c r="B60" s="790"/>
      <c r="C60" s="790"/>
      <c r="D60" s="790"/>
      <c r="E60" s="790"/>
      <c r="F60" s="790"/>
      <c r="G60" s="790"/>
      <c r="H60" s="790"/>
      <c r="I60" s="790"/>
      <c r="J60" s="790"/>
      <c r="K60" s="790"/>
      <c r="L60" s="790"/>
      <c r="M60" s="790"/>
      <c r="N60" s="791"/>
      <c r="O60" s="792">
        <f>P45*18+X45*17+AF45*18+AJ45*17</f>
        <v>280</v>
      </c>
      <c r="P60" s="792"/>
      <c r="Q60" s="792"/>
      <c r="R60" s="792"/>
      <c r="S60" s="792"/>
      <c r="T60" s="792"/>
      <c r="U60" s="792"/>
      <c r="V60" s="792"/>
      <c r="W60" s="792"/>
      <c r="X60" s="794" t="s">
        <v>414</v>
      </c>
      <c r="Y60" s="795"/>
      <c r="Z60" s="795"/>
      <c r="AA60" s="795"/>
      <c r="AB60" s="795"/>
      <c r="AC60" s="795"/>
      <c r="AD60" s="795"/>
      <c r="AE60" s="795"/>
      <c r="AF60" s="795"/>
      <c r="AG60" s="795"/>
      <c r="AH60" s="795"/>
      <c r="AI60" s="795"/>
      <c r="AJ60" s="795"/>
      <c r="AK60" s="795"/>
      <c r="AL60" s="796"/>
      <c r="AM60" s="800">
        <f ca="1">AM59/35</f>
        <v>0.2</v>
      </c>
      <c r="AN60" s="801"/>
      <c r="AO60" s="802"/>
      <c r="AP60" s="696"/>
      <c r="AQ60" s="695"/>
      <c r="AR60" s="695"/>
      <c r="AS60" s="695"/>
      <c r="AT60" s="695"/>
      <c r="AU60" s="695"/>
      <c r="AV60" s="695"/>
      <c r="AW60" s="695"/>
      <c r="AX60" s="695"/>
      <c r="AY60" s="695"/>
      <c r="AZ60" s="695"/>
      <c r="BA60" s="695"/>
      <c r="BB60" s="695"/>
      <c r="BC60" s="695"/>
      <c r="BD60" s="695"/>
      <c r="BE60" s="695"/>
      <c r="BF60" s="695"/>
      <c r="BG60" s="695"/>
      <c r="BH60" s="695"/>
    </row>
    <row r="61" spans="1:61" s="230" customFormat="1" ht="13.5" hidden="1" customHeight="1">
      <c r="A61" s="234"/>
      <c r="B61" s="231" t="s">
        <v>417</v>
      </c>
      <c r="C61" s="234"/>
      <c r="D61" s="234"/>
      <c r="E61" s="234"/>
      <c r="F61" s="234"/>
      <c r="G61" s="234"/>
      <c r="H61" s="234"/>
      <c r="I61" s="234"/>
      <c r="J61" s="234"/>
      <c r="K61" s="234"/>
      <c r="L61" s="234"/>
      <c r="M61" s="234"/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  <c r="AA61" s="234"/>
      <c r="AB61" s="234"/>
      <c r="AC61" s="234"/>
      <c r="AD61" s="234"/>
      <c r="AE61" s="234"/>
      <c r="AF61" s="234"/>
      <c r="AG61" s="234"/>
      <c r="AH61" s="234"/>
      <c r="AI61" s="234"/>
      <c r="AJ61" s="234"/>
      <c r="AK61" s="234"/>
      <c r="AL61" s="234"/>
      <c r="AM61" s="234"/>
      <c r="AN61" s="234"/>
      <c r="AO61" s="234"/>
      <c r="AP61" s="235"/>
      <c r="AQ61" s="235"/>
      <c r="AR61" s="235"/>
      <c r="AS61" s="235"/>
      <c r="AT61" s="235"/>
      <c r="AU61" s="235"/>
      <c r="AV61" s="235"/>
      <c r="AW61" s="235"/>
      <c r="AX61" s="235"/>
      <c r="AY61" s="235"/>
      <c r="AZ61" s="235"/>
      <c r="BA61" s="235"/>
      <c r="BB61" s="235"/>
      <c r="BC61" s="235"/>
      <c r="BD61" s="235"/>
      <c r="BE61" s="235"/>
      <c r="BF61" s="235"/>
      <c r="BG61" s="235"/>
      <c r="BH61" s="235"/>
    </row>
    <row r="62" spans="1:61" s="230" customFormat="1" ht="13.5" hidden="1" customHeight="1">
      <c r="A62" s="786" t="s">
        <v>422</v>
      </c>
      <c r="B62" s="787"/>
      <c r="C62" s="787"/>
      <c r="D62" s="787"/>
      <c r="E62" s="787"/>
      <c r="F62" s="787"/>
      <c r="G62" s="787"/>
      <c r="H62" s="787"/>
      <c r="I62" s="787"/>
      <c r="J62" s="787"/>
      <c r="K62" s="787"/>
      <c r="L62" s="787"/>
      <c r="M62" s="787"/>
      <c r="N62" s="788"/>
      <c r="O62" s="793">
        <f>L37*18+AE37*17</f>
        <v>1960</v>
      </c>
      <c r="P62" s="793"/>
      <c r="Q62" s="793"/>
      <c r="R62" s="793"/>
      <c r="S62" s="793"/>
      <c r="T62" s="793" t="s">
        <v>185</v>
      </c>
      <c r="U62" s="793"/>
      <c r="V62" s="793"/>
      <c r="W62" s="793"/>
      <c r="X62" s="786" t="s">
        <v>403</v>
      </c>
      <c r="Y62" s="787"/>
      <c r="Z62" s="787"/>
      <c r="AA62" s="787"/>
      <c r="AB62" s="787"/>
      <c r="AC62" s="787"/>
      <c r="AD62" s="787"/>
      <c r="AE62" s="787"/>
      <c r="AF62" s="787"/>
      <c r="AG62" s="787"/>
      <c r="AH62" s="787"/>
      <c r="AI62" s="787"/>
      <c r="AJ62" s="787"/>
      <c r="AK62" s="787"/>
      <c r="AL62" s="788"/>
      <c r="AM62" s="793">
        <f ca="1">D42*17*35-(AB42*35)</f>
        <v>3972.5</v>
      </c>
      <c r="AN62" s="793"/>
      <c r="AO62" s="793"/>
      <c r="AP62" s="696"/>
      <c r="AQ62" s="695"/>
      <c r="AR62" s="695"/>
      <c r="AS62" s="695"/>
      <c r="AT62" s="695"/>
      <c r="AU62" s="695"/>
      <c r="AV62" s="695"/>
      <c r="AW62" s="695"/>
      <c r="AX62" s="695"/>
      <c r="AY62" s="695"/>
      <c r="AZ62" s="695"/>
      <c r="BA62" s="695"/>
      <c r="BB62" s="695"/>
      <c r="BC62" s="695"/>
      <c r="BD62" s="695"/>
      <c r="BE62" s="695"/>
      <c r="BF62" s="695"/>
      <c r="BG62" s="695"/>
      <c r="BH62" s="695"/>
    </row>
    <row r="63" spans="1:61" s="230" customFormat="1" ht="13.5" hidden="1" customHeight="1">
      <c r="A63" s="786" t="s">
        <v>423</v>
      </c>
      <c r="B63" s="787"/>
      <c r="C63" s="787"/>
      <c r="D63" s="787"/>
      <c r="E63" s="787"/>
      <c r="F63" s="787"/>
      <c r="G63" s="787"/>
      <c r="H63" s="787"/>
      <c r="I63" s="787"/>
      <c r="J63" s="787"/>
      <c r="K63" s="787"/>
      <c r="L63" s="787"/>
      <c r="M63" s="787"/>
      <c r="N63" s="788"/>
      <c r="O63" s="793">
        <f>R37*18+AK37*17</f>
        <v>1260</v>
      </c>
      <c r="P63" s="793"/>
      <c r="Q63" s="793"/>
      <c r="R63" s="793"/>
      <c r="S63" s="793"/>
      <c r="T63" s="793">
        <f>SUM(O62:S64)</f>
        <v>3990</v>
      </c>
      <c r="U63" s="793"/>
      <c r="V63" s="793"/>
      <c r="W63" s="793"/>
      <c r="X63" s="786" t="s">
        <v>405</v>
      </c>
      <c r="Y63" s="787"/>
      <c r="Z63" s="787"/>
      <c r="AA63" s="787"/>
      <c r="AB63" s="787"/>
      <c r="AC63" s="787"/>
      <c r="AD63" s="787"/>
      <c r="AE63" s="787"/>
      <c r="AF63" s="787"/>
      <c r="AG63" s="787"/>
      <c r="AH63" s="787"/>
      <c r="AI63" s="787"/>
      <c r="AJ63" s="787"/>
      <c r="AK63" s="787"/>
      <c r="AL63" s="788"/>
      <c r="AM63" s="793">
        <f ca="1">T63-AM62</f>
        <v>17.5</v>
      </c>
      <c r="AN63" s="793"/>
      <c r="AO63" s="793"/>
      <c r="AP63" s="696"/>
      <c r="AQ63" s="695"/>
      <c r="AR63" s="695"/>
      <c r="AS63" s="695"/>
      <c r="AT63" s="695"/>
      <c r="AU63" s="695"/>
      <c r="AV63" s="695"/>
      <c r="AW63" s="695"/>
      <c r="AX63" s="695"/>
      <c r="AY63" s="695"/>
      <c r="AZ63" s="695"/>
      <c r="BA63" s="695"/>
      <c r="BB63" s="695"/>
      <c r="BC63" s="695"/>
      <c r="BD63" s="695"/>
      <c r="BE63" s="695"/>
      <c r="BF63" s="695"/>
      <c r="BG63" s="695"/>
      <c r="BH63" s="695"/>
    </row>
    <row r="64" spans="1:61" s="230" customFormat="1" ht="13.5" hidden="1" customHeight="1">
      <c r="A64" s="786" t="s">
        <v>402</v>
      </c>
      <c r="B64" s="787"/>
      <c r="C64" s="787"/>
      <c r="D64" s="787"/>
      <c r="E64" s="787"/>
      <c r="F64" s="787"/>
      <c r="G64" s="787"/>
      <c r="H64" s="787"/>
      <c r="I64" s="787"/>
      <c r="J64" s="787"/>
      <c r="K64" s="787"/>
      <c r="L64" s="787"/>
      <c r="M64" s="787"/>
      <c r="N64" s="788"/>
      <c r="O64" s="793">
        <f>P42*18+X42*17+AF42*18+AJ42*17</f>
        <v>770</v>
      </c>
      <c r="P64" s="793"/>
      <c r="Q64" s="793"/>
      <c r="R64" s="793"/>
      <c r="S64" s="793"/>
      <c r="T64" s="793"/>
      <c r="U64" s="793"/>
      <c r="V64" s="793"/>
      <c r="W64" s="793"/>
      <c r="X64" s="794" t="s">
        <v>415</v>
      </c>
      <c r="Y64" s="795"/>
      <c r="Z64" s="795"/>
      <c r="AA64" s="795"/>
      <c r="AB64" s="795"/>
      <c r="AC64" s="795"/>
      <c r="AD64" s="795"/>
      <c r="AE64" s="795"/>
      <c r="AF64" s="795"/>
      <c r="AG64" s="795"/>
      <c r="AH64" s="795"/>
      <c r="AI64" s="795"/>
      <c r="AJ64" s="795"/>
      <c r="AK64" s="795"/>
      <c r="AL64" s="796"/>
      <c r="AM64" s="803">
        <f ca="1">AM63/17</f>
        <v>1.0294117647058822</v>
      </c>
      <c r="AN64" s="804"/>
      <c r="AO64" s="805"/>
      <c r="AP64" s="696"/>
      <c r="AQ64" s="695"/>
      <c r="AR64" s="695"/>
      <c r="AS64" s="695"/>
      <c r="AT64" s="695"/>
      <c r="AU64" s="695"/>
      <c r="AV64" s="695"/>
      <c r="AW64" s="695"/>
      <c r="AX64" s="695"/>
      <c r="AY64" s="695"/>
      <c r="AZ64" s="695"/>
      <c r="BA64" s="695"/>
      <c r="BB64" s="695"/>
      <c r="BC64" s="695"/>
      <c r="BD64" s="695"/>
      <c r="BE64" s="695"/>
      <c r="BF64" s="695"/>
      <c r="BG64" s="695"/>
      <c r="BH64" s="695"/>
    </row>
    <row r="65" spans="1:60" s="230" customFormat="1" ht="13.5" hidden="1" customHeight="1">
      <c r="A65" s="232"/>
      <c r="B65" s="233" t="s">
        <v>407</v>
      </c>
      <c r="C65" s="232"/>
      <c r="D65" s="232"/>
      <c r="E65" s="232"/>
      <c r="F65" s="232"/>
      <c r="G65" s="232"/>
      <c r="H65" s="232"/>
      <c r="I65" s="232"/>
      <c r="J65" s="232"/>
      <c r="K65" s="232"/>
      <c r="L65" s="232"/>
      <c r="M65" s="232"/>
      <c r="N65" s="232"/>
      <c r="O65" s="232"/>
      <c r="P65" s="232"/>
      <c r="Q65" s="232"/>
      <c r="R65" s="232"/>
      <c r="S65" s="232"/>
      <c r="T65" s="232"/>
      <c r="U65" s="232"/>
      <c r="V65" s="232"/>
      <c r="W65" s="232"/>
      <c r="X65" s="232"/>
      <c r="Y65" s="232"/>
      <c r="Z65" s="232"/>
      <c r="AA65" s="232"/>
      <c r="AB65" s="232"/>
      <c r="AC65" s="232"/>
      <c r="AD65" s="232"/>
      <c r="AE65" s="232"/>
      <c r="AF65" s="232"/>
      <c r="AG65" s="232"/>
      <c r="AH65" s="232"/>
      <c r="AI65" s="232"/>
      <c r="AJ65" s="232"/>
      <c r="AK65" s="232"/>
      <c r="AL65" s="232"/>
      <c r="AM65" s="232"/>
      <c r="AN65" s="232"/>
      <c r="AO65" s="232"/>
      <c r="AP65" s="235"/>
      <c r="AQ65" s="235"/>
      <c r="AR65" s="235"/>
      <c r="AS65" s="235"/>
      <c r="AT65" s="235"/>
      <c r="AU65" s="235"/>
      <c r="AV65" s="235"/>
      <c r="AW65" s="235"/>
      <c r="AX65" s="235"/>
      <c r="AY65" s="235"/>
      <c r="AZ65" s="235"/>
      <c r="BA65" s="235"/>
      <c r="BB65" s="235"/>
      <c r="BC65" s="235"/>
      <c r="BD65" s="235"/>
      <c r="BE65" s="235"/>
      <c r="BF65" s="235"/>
      <c r="BG65" s="235"/>
      <c r="BH65" s="235"/>
    </row>
    <row r="66" spans="1:60" s="230" customFormat="1" ht="13.5" hidden="1" customHeight="1">
      <c r="A66" s="789" t="s">
        <v>424</v>
      </c>
      <c r="B66" s="790"/>
      <c r="C66" s="790"/>
      <c r="D66" s="790"/>
      <c r="E66" s="790"/>
      <c r="F66" s="790"/>
      <c r="G66" s="790"/>
      <c r="H66" s="790"/>
      <c r="I66" s="790"/>
      <c r="J66" s="790"/>
      <c r="K66" s="790"/>
      <c r="L66" s="790"/>
      <c r="M66" s="790"/>
      <c r="N66" s="791"/>
      <c r="O66" s="792">
        <f>M37*18+AF37*17</f>
        <v>1575</v>
      </c>
      <c r="P66" s="792"/>
      <c r="Q66" s="792"/>
      <c r="R66" s="792"/>
      <c r="S66" s="792"/>
      <c r="T66" s="792" t="s">
        <v>185</v>
      </c>
      <c r="U66" s="792"/>
      <c r="V66" s="792"/>
      <c r="W66" s="792"/>
      <c r="X66" s="789" t="s">
        <v>403</v>
      </c>
      <c r="Y66" s="790"/>
      <c r="Z66" s="790"/>
      <c r="AA66" s="790"/>
      <c r="AB66" s="790"/>
      <c r="AC66" s="790"/>
      <c r="AD66" s="790"/>
      <c r="AE66" s="790"/>
      <c r="AF66" s="790"/>
      <c r="AG66" s="790"/>
      <c r="AH66" s="790"/>
      <c r="AI66" s="790"/>
      <c r="AJ66" s="790"/>
      <c r="AK66" s="790"/>
      <c r="AL66" s="791"/>
      <c r="AM66" s="792">
        <f>(D43*17-16)*35</f>
        <v>2415</v>
      </c>
      <c r="AN66" s="792"/>
      <c r="AO66" s="792"/>
      <c r="AP66" s="696"/>
      <c r="AQ66" s="695"/>
      <c r="AR66" s="695"/>
      <c r="AS66" s="695"/>
      <c r="AT66" s="695"/>
      <c r="AU66" s="695"/>
      <c r="AV66" s="695"/>
      <c r="AW66" s="695"/>
      <c r="AX66" s="695"/>
      <c r="AY66" s="695"/>
      <c r="AZ66" s="695"/>
      <c r="BA66" s="695"/>
      <c r="BB66" s="695"/>
      <c r="BC66" s="695"/>
      <c r="BD66" s="695"/>
      <c r="BE66" s="695"/>
      <c r="BF66" s="695"/>
      <c r="BG66" s="695"/>
      <c r="BH66" s="695"/>
    </row>
    <row r="67" spans="1:60" s="230" customFormat="1" ht="13.5" hidden="1" customHeight="1">
      <c r="A67" s="789" t="s">
        <v>421</v>
      </c>
      <c r="B67" s="790"/>
      <c r="C67" s="790"/>
      <c r="D67" s="790"/>
      <c r="E67" s="790"/>
      <c r="F67" s="790"/>
      <c r="G67" s="790"/>
      <c r="H67" s="790"/>
      <c r="I67" s="790"/>
      <c r="J67" s="790"/>
      <c r="K67" s="790"/>
      <c r="L67" s="790"/>
      <c r="M67" s="790"/>
      <c r="N67" s="791"/>
      <c r="O67" s="792">
        <v>0</v>
      </c>
      <c r="P67" s="792"/>
      <c r="Q67" s="792"/>
      <c r="R67" s="792"/>
      <c r="S67" s="792"/>
      <c r="T67" s="792">
        <f>SUM(O66:S68)</f>
        <v>2140</v>
      </c>
      <c r="U67" s="792"/>
      <c r="V67" s="792"/>
      <c r="W67" s="792"/>
      <c r="X67" s="789" t="s">
        <v>405</v>
      </c>
      <c r="Y67" s="790"/>
      <c r="Z67" s="790"/>
      <c r="AA67" s="790"/>
      <c r="AB67" s="790"/>
      <c r="AC67" s="790"/>
      <c r="AD67" s="790"/>
      <c r="AE67" s="790"/>
      <c r="AF67" s="790"/>
      <c r="AG67" s="790"/>
      <c r="AH67" s="790"/>
      <c r="AI67" s="790"/>
      <c r="AJ67" s="790"/>
      <c r="AK67" s="790"/>
      <c r="AL67" s="791"/>
      <c r="AM67" s="792">
        <f>T67-AM66</f>
        <v>-275</v>
      </c>
      <c r="AN67" s="792"/>
      <c r="AO67" s="792"/>
      <c r="AP67" s="696"/>
      <c r="AQ67" s="695"/>
      <c r="AR67" s="695"/>
      <c r="AS67" s="695"/>
      <c r="AT67" s="695"/>
      <c r="AU67" s="695"/>
      <c r="AV67" s="695"/>
      <c r="AW67" s="695"/>
      <c r="AX67" s="695"/>
      <c r="AY67" s="695"/>
      <c r="AZ67" s="695"/>
      <c r="BA67" s="695"/>
      <c r="BB67" s="695"/>
      <c r="BC67" s="695"/>
      <c r="BD67" s="695"/>
      <c r="BE67" s="695"/>
      <c r="BF67" s="695"/>
      <c r="BG67" s="695"/>
      <c r="BH67" s="695"/>
    </row>
    <row r="68" spans="1:60" s="230" customFormat="1" ht="13.5" hidden="1" customHeight="1">
      <c r="A68" s="789" t="s">
        <v>402</v>
      </c>
      <c r="B68" s="790"/>
      <c r="C68" s="790"/>
      <c r="D68" s="790"/>
      <c r="E68" s="790"/>
      <c r="F68" s="790"/>
      <c r="G68" s="790"/>
      <c r="H68" s="790"/>
      <c r="I68" s="790"/>
      <c r="J68" s="790"/>
      <c r="K68" s="790"/>
      <c r="L68" s="790"/>
      <c r="M68" s="790"/>
      <c r="N68" s="791"/>
      <c r="O68" s="792">
        <f>(L43*6+N43*4.75)*18+(R43*6+T43*4.75)*17</f>
        <v>565</v>
      </c>
      <c r="P68" s="792"/>
      <c r="Q68" s="792"/>
      <c r="R68" s="792"/>
      <c r="S68" s="792"/>
      <c r="T68" s="792"/>
      <c r="U68" s="792"/>
      <c r="V68" s="792"/>
      <c r="W68" s="792"/>
      <c r="X68" s="794" t="s">
        <v>414</v>
      </c>
      <c r="Y68" s="795"/>
      <c r="Z68" s="795"/>
      <c r="AA68" s="795"/>
      <c r="AB68" s="795"/>
      <c r="AC68" s="795"/>
      <c r="AD68" s="795"/>
      <c r="AE68" s="795"/>
      <c r="AF68" s="795"/>
      <c r="AG68" s="795"/>
      <c r="AH68" s="795"/>
      <c r="AI68" s="795"/>
      <c r="AJ68" s="795"/>
      <c r="AK68" s="795"/>
      <c r="AL68" s="796"/>
      <c r="AM68" s="800">
        <f>AM67/35</f>
        <v>-7.8571428571428568</v>
      </c>
      <c r="AN68" s="801"/>
      <c r="AO68" s="802"/>
      <c r="AP68" s="696"/>
      <c r="AQ68" s="695"/>
      <c r="AR68" s="695"/>
      <c r="AS68" s="695"/>
      <c r="AT68" s="695"/>
      <c r="AU68" s="695"/>
      <c r="AV68" s="695"/>
      <c r="AW68" s="695"/>
      <c r="AX68" s="695"/>
      <c r="AY68" s="695"/>
      <c r="AZ68" s="695"/>
      <c r="BA68" s="695"/>
      <c r="BB68" s="695"/>
      <c r="BC68" s="695"/>
      <c r="BD68" s="695"/>
      <c r="BE68" s="695"/>
      <c r="BF68" s="695"/>
      <c r="BG68" s="695"/>
      <c r="BH68" s="695"/>
    </row>
    <row r="69" spans="1:60" s="230" customFormat="1" ht="13.5" hidden="1" customHeight="1">
      <c r="A69" s="234"/>
      <c r="B69" s="231" t="s">
        <v>406</v>
      </c>
      <c r="C69" s="234"/>
      <c r="D69" s="234"/>
      <c r="E69" s="234"/>
      <c r="F69" s="234"/>
      <c r="G69" s="234"/>
      <c r="H69" s="234"/>
      <c r="I69" s="234"/>
      <c r="J69" s="234"/>
      <c r="K69" s="234"/>
      <c r="L69" s="234"/>
      <c r="M69" s="234"/>
      <c r="N69" s="234"/>
      <c r="O69" s="234"/>
      <c r="P69" s="234"/>
      <c r="Q69" s="234"/>
      <c r="R69" s="234"/>
      <c r="S69" s="234"/>
      <c r="T69" s="234"/>
      <c r="U69" s="234"/>
      <c r="V69" s="234"/>
      <c r="W69" s="234"/>
      <c r="X69" s="234"/>
      <c r="Y69" s="234"/>
      <c r="Z69" s="234"/>
      <c r="AA69" s="234"/>
      <c r="AB69" s="234"/>
      <c r="AC69" s="234"/>
      <c r="AD69" s="234"/>
      <c r="AE69" s="234"/>
      <c r="AF69" s="234"/>
      <c r="AG69" s="234"/>
      <c r="AH69" s="234"/>
      <c r="AI69" s="234"/>
      <c r="AJ69" s="234"/>
      <c r="AK69" s="234"/>
      <c r="AL69" s="234"/>
      <c r="AM69" s="234"/>
      <c r="AN69" s="234"/>
      <c r="AO69" s="234"/>
      <c r="AP69" s="235"/>
      <c r="AQ69" s="235"/>
      <c r="AR69" s="235"/>
      <c r="AS69" s="235"/>
      <c r="AT69" s="235"/>
      <c r="AU69" s="235"/>
      <c r="AV69" s="235"/>
      <c r="AW69" s="235"/>
      <c r="AX69" s="235"/>
      <c r="AY69" s="235"/>
      <c r="AZ69" s="235"/>
      <c r="BA69" s="235"/>
      <c r="BB69" s="235"/>
      <c r="BC69" s="235"/>
      <c r="BD69" s="235"/>
      <c r="BE69" s="235"/>
      <c r="BF69" s="235"/>
      <c r="BG69" s="235"/>
      <c r="BH69" s="235"/>
    </row>
    <row r="70" spans="1:60" s="230" customFormat="1" ht="13.5" hidden="1" customHeight="1">
      <c r="A70" s="786" t="s">
        <v>425</v>
      </c>
      <c r="B70" s="787"/>
      <c r="C70" s="787"/>
      <c r="D70" s="787"/>
      <c r="E70" s="787"/>
      <c r="F70" s="787"/>
      <c r="G70" s="787"/>
      <c r="H70" s="787"/>
      <c r="I70" s="787"/>
      <c r="J70" s="787"/>
      <c r="K70" s="787"/>
      <c r="L70" s="787"/>
      <c r="M70" s="787"/>
      <c r="N70" s="788"/>
      <c r="O70" s="793">
        <f>N37*18+AG37*17</f>
        <v>1050</v>
      </c>
      <c r="P70" s="793"/>
      <c r="Q70" s="793"/>
      <c r="R70" s="793"/>
      <c r="S70" s="793"/>
      <c r="T70" s="793" t="s">
        <v>185</v>
      </c>
      <c r="U70" s="793"/>
      <c r="V70" s="793"/>
      <c r="W70" s="793"/>
      <c r="X70" s="786" t="s">
        <v>403</v>
      </c>
      <c r="Y70" s="787"/>
      <c r="Z70" s="787"/>
      <c r="AA70" s="787"/>
      <c r="AB70" s="787"/>
      <c r="AC70" s="787"/>
      <c r="AD70" s="787"/>
      <c r="AE70" s="787"/>
      <c r="AF70" s="787"/>
      <c r="AG70" s="787"/>
      <c r="AH70" s="787"/>
      <c r="AI70" s="787"/>
      <c r="AJ70" s="787"/>
      <c r="AK70" s="787"/>
      <c r="AL70" s="788"/>
      <c r="AM70" s="793">
        <f>(D44*17-20)*35</f>
        <v>1680</v>
      </c>
      <c r="AN70" s="793"/>
      <c r="AO70" s="793"/>
      <c r="AP70" s="696"/>
      <c r="AQ70" s="695"/>
      <c r="AR70" s="695"/>
      <c r="AS70" s="695"/>
      <c r="AT70" s="695"/>
      <c r="AU70" s="695"/>
      <c r="AV70" s="695"/>
      <c r="AW70" s="695"/>
      <c r="AX70" s="695"/>
      <c r="AY70" s="695"/>
      <c r="AZ70" s="695"/>
      <c r="BA70" s="695"/>
      <c r="BB70" s="695"/>
      <c r="BC70" s="695"/>
      <c r="BD70" s="695"/>
      <c r="BE70" s="695"/>
      <c r="BF70" s="695"/>
      <c r="BG70" s="695"/>
      <c r="BH70" s="695"/>
    </row>
    <row r="71" spans="1:60" s="230" customFormat="1" ht="13.5" hidden="1" customHeight="1">
      <c r="A71" s="786" t="s">
        <v>426</v>
      </c>
      <c r="B71" s="787"/>
      <c r="C71" s="787"/>
      <c r="D71" s="787"/>
      <c r="E71" s="787"/>
      <c r="F71" s="787"/>
      <c r="G71" s="787"/>
      <c r="H71" s="787"/>
      <c r="I71" s="787"/>
      <c r="J71" s="787"/>
      <c r="K71" s="787"/>
      <c r="L71" s="787"/>
      <c r="M71" s="787"/>
      <c r="N71" s="788"/>
      <c r="O71" s="793">
        <f>4.5*10+4.5*8</f>
        <v>81</v>
      </c>
      <c r="P71" s="793"/>
      <c r="Q71" s="793"/>
      <c r="R71" s="793"/>
      <c r="S71" s="793"/>
      <c r="T71" s="793">
        <f>SUM(O70:S72)</f>
        <v>1421.75</v>
      </c>
      <c r="U71" s="793"/>
      <c r="V71" s="793"/>
      <c r="W71" s="793"/>
      <c r="X71" s="786" t="s">
        <v>405</v>
      </c>
      <c r="Y71" s="787"/>
      <c r="Z71" s="787"/>
      <c r="AA71" s="787"/>
      <c r="AB71" s="787"/>
      <c r="AC71" s="787"/>
      <c r="AD71" s="787"/>
      <c r="AE71" s="787"/>
      <c r="AF71" s="787"/>
      <c r="AG71" s="787"/>
      <c r="AH71" s="787"/>
      <c r="AI71" s="787"/>
      <c r="AJ71" s="787"/>
      <c r="AK71" s="787"/>
      <c r="AL71" s="788"/>
      <c r="AM71" s="793">
        <f>T71-AM70</f>
        <v>-258.25</v>
      </c>
      <c r="AN71" s="793"/>
      <c r="AO71" s="793"/>
      <c r="AP71" s="696"/>
      <c r="AQ71" s="695"/>
      <c r="AR71" s="695"/>
      <c r="AS71" s="695"/>
      <c r="AT71" s="695"/>
      <c r="AU71" s="695"/>
      <c r="AV71" s="695"/>
      <c r="AW71" s="695"/>
      <c r="AX71" s="695"/>
      <c r="AY71" s="695"/>
      <c r="AZ71" s="695"/>
      <c r="BA71" s="695"/>
      <c r="BB71" s="695"/>
      <c r="BC71" s="695"/>
      <c r="BD71" s="695"/>
      <c r="BE71" s="695"/>
      <c r="BF71" s="695"/>
      <c r="BG71" s="695"/>
      <c r="BH71" s="695"/>
    </row>
    <row r="72" spans="1:60" s="230" customFormat="1" ht="13.5" hidden="1" customHeight="1">
      <c r="A72" s="786" t="s">
        <v>402</v>
      </c>
      <c r="B72" s="787"/>
      <c r="C72" s="787"/>
      <c r="D72" s="787"/>
      <c r="E72" s="787"/>
      <c r="F72" s="787"/>
      <c r="G72" s="787"/>
      <c r="H72" s="787"/>
      <c r="I72" s="787"/>
      <c r="J72" s="787"/>
      <c r="K72" s="787"/>
      <c r="L72" s="787"/>
      <c r="M72" s="787"/>
      <c r="N72" s="788"/>
      <c r="O72" s="793">
        <f>(L44*6+N44*4.75)*18+(R44*6+T44*4.75)*17</f>
        <v>290.75</v>
      </c>
      <c r="P72" s="793"/>
      <c r="Q72" s="793"/>
      <c r="R72" s="793"/>
      <c r="S72" s="793"/>
      <c r="T72" s="793"/>
      <c r="U72" s="793"/>
      <c r="V72" s="793"/>
      <c r="W72" s="793"/>
      <c r="X72" s="794" t="s">
        <v>414</v>
      </c>
      <c r="Y72" s="795"/>
      <c r="Z72" s="795"/>
      <c r="AA72" s="795"/>
      <c r="AB72" s="795"/>
      <c r="AC72" s="795"/>
      <c r="AD72" s="795"/>
      <c r="AE72" s="795"/>
      <c r="AF72" s="795"/>
      <c r="AG72" s="795"/>
      <c r="AH72" s="795"/>
      <c r="AI72" s="795"/>
      <c r="AJ72" s="795"/>
      <c r="AK72" s="795"/>
      <c r="AL72" s="796"/>
      <c r="AM72" s="803">
        <f>AM71/35</f>
        <v>-7.378571428571429</v>
      </c>
      <c r="AN72" s="804"/>
      <c r="AO72" s="805"/>
      <c r="AP72" s="696"/>
      <c r="AQ72" s="695"/>
      <c r="AR72" s="695"/>
      <c r="AS72" s="695"/>
      <c r="AT72" s="695"/>
      <c r="AU72" s="695"/>
      <c r="AV72" s="695"/>
      <c r="AW72" s="695"/>
      <c r="AX72" s="695"/>
      <c r="AY72" s="695"/>
      <c r="AZ72" s="695"/>
      <c r="BA72" s="695"/>
      <c r="BB72" s="695"/>
      <c r="BC72" s="695"/>
      <c r="BD72" s="695"/>
      <c r="BE72" s="695"/>
      <c r="BF72" s="695"/>
      <c r="BG72" s="695"/>
      <c r="BH72" s="695"/>
    </row>
    <row r="73" spans="1:60" s="230" customFormat="1" ht="13.5" hidden="1" customHeight="1">
      <c r="A73" s="232"/>
      <c r="B73" s="233" t="s">
        <v>408</v>
      </c>
      <c r="C73" s="232"/>
      <c r="D73" s="232"/>
      <c r="E73" s="232"/>
      <c r="F73" s="232"/>
      <c r="G73" s="232"/>
      <c r="H73" s="232"/>
      <c r="I73" s="232"/>
      <c r="J73" s="232"/>
      <c r="K73" s="232"/>
      <c r="L73" s="232"/>
      <c r="M73" s="232"/>
      <c r="N73" s="232"/>
      <c r="O73" s="232"/>
      <c r="P73" s="232"/>
      <c r="Q73" s="232"/>
      <c r="R73" s="232"/>
      <c r="S73" s="232"/>
      <c r="T73" s="232"/>
      <c r="U73" s="232"/>
      <c r="V73" s="232"/>
      <c r="W73" s="232"/>
      <c r="X73" s="232"/>
      <c r="Y73" s="232"/>
      <c r="Z73" s="232"/>
      <c r="AA73" s="232"/>
      <c r="AB73" s="232"/>
      <c r="AC73" s="232"/>
      <c r="AD73" s="232"/>
      <c r="AE73" s="232"/>
      <c r="AF73" s="232"/>
      <c r="AG73" s="232"/>
      <c r="AH73" s="232"/>
      <c r="AI73" s="232"/>
      <c r="AJ73" s="232"/>
      <c r="AK73" s="232"/>
      <c r="AL73" s="232"/>
      <c r="AM73" s="232"/>
      <c r="AN73" s="232"/>
      <c r="AO73" s="232"/>
      <c r="AP73" s="235"/>
      <c r="AQ73" s="235"/>
      <c r="AR73" s="235"/>
      <c r="AS73" s="235"/>
      <c r="AT73" s="235"/>
      <c r="AU73" s="235"/>
      <c r="AV73" s="235"/>
      <c r="AW73" s="235"/>
      <c r="AX73" s="235"/>
      <c r="AY73" s="235"/>
      <c r="AZ73" s="235"/>
      <c r="BA73" s="235"/>
      <c r="BB73" s="235"/>
      <c r="BC73" s="235"/>
      <c r="BD73" s="235"/>
      <c r="BE73" s="235"/>
      <c r="BF73" s="235"/>
      <c r="BG73" s="235"/>
      <c r="BH73" s="235"/>
    </row>
    <row r="74" spans="1:60" s="230" customFormat="1" ht="13.5" hidden="1" customHeight="1">
      <c r="A74" s="789" t="s">
        <v>427</v>
      </c>
      <c r="B74" s="790"/>
      <c r="C74" s="790"/>
      <c r="D74" s="790"/>
      <c r="E74" s="790"/>
      <c r="F74" s="790"/>
      <c r="G74" s="790"/>
      <c r="H74" s="790"/>
      <c r="I74" s="790"/>
      <c r="J74" s="790"/>
      <c r="K74" s="790"/>
      <c r="L74" s="790"/>
      <c r="M74" s="790"/>
      <c r="N74" s="791"/>
      <c r="O74" s="792">
        <f>I37*18+AB37*17</f>
        <v>1571</v>
      </c>
      <c r="P74" s="792"/>
      <c r="Q74" s="792"/>
      <c r="R74" s="792"/>
      <c r="S74" s="792"/>
      <c r="T74" s="792" t="s">
        <v>185</v>
      </c>
      <c r="U74" s="792"/>
      <c r="V74" s="792"/>
      <c r="W74" s="792"/>
      <c r="X74" s="789" t="s">
        <v>403</v>
      </c>
      <c r="Y74" s="790"/>
      <c r="Z74" s="790"/>
      <c r="AA74" s="790"/>
      <c r="AB74" s="790"/>
      <c r="AC74" s="790"/>
      <c r="AD74" s="790"/>
      <c r="AE74" s="790"/>
      <c r="AF74" s="790"/>
      <c r="AG74" s="790"/>
      <c r="AH74" s="790"/>
      <c r="AI74" s="790"/>
      <c r="AJ74" s="790"/>
      <c r="AK74" s="790"/>
      <c r="AL74" s="791"/>
      <c r="AM74" s="792">
        <f>(D46*17-3)*35</f>
        <v>1680</v>
      </c>
      <c r="AN74" s="792"/>
      <c r="AO74" s="792"/>
      <c r="AP74" s="696">
        <f>32*2/17</f>
        <v>3.7647058823529411</v>
      </c>
      <c r="AQ74" s="695"/>
      <c r="AR74" s="695"/>
      <c r="AS74" s="695"/>
      <c r="AT74" s="695"/>
      <c r="AU74" s="695"/>
      <c r="AV74" s="695"/>
      <c r="AW74" s="695"/>
      <c r="AX74" s="695"/>
      <c r="AY74" s="695"/>
      <c r="AZ74" s="695"/>
      <c r="BA74" s="695"/>
      <c r="BB74" s="695"/>
      <c r="BC74" s="695"/>
      <c r="BD74" s="695"/>
      <c r="BE74" s="695"/>
      <c r="BF74" s="695"/>
      <c r="BG74" s="695"/>
      <c r="BH74" s="695"/>
    </row>
    <row r="75" spans="1:60" s="230" customFormat="1" ht="13.5" hidden="1" customHeight="1">
      <c r="A75" s="789" t="s">
        <v>421</v>
      </c>
      <c r="B75" s="790"/>
      <c r="C75" s="790"/>
      <c r="D75" s="790"/>
      <c r="E75" s="790"/>
      <c r="F75" s="790"/>
      <c r="G75" s="790"/>
      <c r="H75" s="790"/>
      <c r="I75" s="790"/>
      <c r="J75" s="790"/>
      <c r="K75" s="790"/>
      <c r="L75" s="790"/>
      <c r="M75" s="790"/>
      <c r="N75" s="791"/>
      <c r="O75" s="792">
        <f>9*10+9*4</f>
        <v>126</v>
      </c>
      <c r="P75" s="792"/>
      <c r="Q75" s="792"/>
      <c r="R75" s="792"/>
      <c r="S75" s="792"/>
      <c r="T75" s="792">
        <f>SUM(O74:S76)</f>
        <v>1697</v>
      </c>
      <c r="U75" s="792"/>
      <c r="V75" s="792"/>
      <c r="W75" s="792"/>
      <c r="X75" s="789" t="s">
        <v>405</v>
      </c>
      <c r="Y75" s="790"/>
      <c r="Z75" s="790"/>
      <c r="AA75" s="790"/>
      <c r="AB75" s="790"/>
      <c r="AC75" s="790"/>
      <c r="AD75" s="790"/>
      <c r="AE75" s="790"/>
      <c r="AF75" s="790"/>
      <c r="AG75" s="790"/>
      <c r="AH75" s="790"/>
      <c r="AI75" s="790"/>
      <c r="AJ75" s="790"/>
      <c r="AK75" s="790"/>
      <c r="AL75" s="791"/>
      <c r="AM75" s="792">
        <f>T75-AM74</f>
        <v>17</v>
      </c>
      <c r="AN75" s="792"/>
      <c r="AO75" s="792"/>
      <c r="AP75" s="696"/>
      <c r="AQ75" s="695"/>
      <c r="AR75" s="695"/>
      <c r="AS75" s="695"/>
      <c r="AT75" s="695"/>
      <c r="AU75" s="695"/>
      <c r="AV75" s="695"/>
      <c r="AW75" s="695"/>
      <c r="AX75" s="695"/>
      <c r="AY75" s="695"/>
      <c r="AZ75" s="695"/>
      <c r="BA75" s="695"/>
      <c r="BB75" s="695"/>
      <c r="BC75" s="695"/>
      <c r="BD75" s="695"/>
      <c r="BE75" s="695"/>
      <c r="BF75" s="695"/>
      <c r="BG75" s="695"/>
      <c r="BH75" s="695"/>
    </row>
    <row r="76" spans="1:60" s="230" customFormat="1" ht="13.5" hidden="1" customHeight="1">
      <c r="A76" s="789" t="s">
        <v>402</v>
      </c>
      <c r="B76" s="790"/>
      <c r="C76" s="790"/>
      <c r="D76" s="790"/>
      <c r="E76" s="790"/>
      <c r="F76" s="790"/>
      <c r="G76" s="790"/>
      <c r="H76" s="790"/>
      <c r="I76" s="790"/>
      <c r="J76" s="790"/>
      <c r="K76" s="790"/>
      <c r="L76" s="790"/>
      <c r="M76" s="790"/>
      <c r="N76" s="791"/>
      <c r="O76" s="792"/>
      <c r="P76" s="792"/>
      <c r="Q76" s="792"/>
      <c r="R76" s="792"/>
      <c r="S76" s="792"/>
      <c r="T76" s="792"/>
      <c r="U76" s="792"/>
      <c r="V76" s="792"/>
      <c r="W76" s="792"/>
      <c r="X76" s="794" t="s">
        <v>414</v>
      </c>
      <c r="Y76" s="795"/>
      <c r="Z76" s="795"/>
      <c r="AA76" s="795"/>
      <c r="AB76" s="795"/>
      <c r="AC76" s="795"/>
      <c r="AD76" s="795"/>
      <c r="AE76" s="795"/>
      <c r="AF76" s="795"/>
      <c r="AG76" s="795"/>
      <c r="AH76" s="795"/>
      <c r="AI76" s="795"/>
      <c r="AJ76" s="795"/>
      <c r="AK76" s="795"/>
      <c r="AL76" s="796"/>
      <c r="AM76" s="800">
        <f>AM75/35</f>
        <v>0.48571428571428571</v>
      </c>
      <c r="AN76" s="801"/>
      <c r="AO76" s="802"/>
      <c r="AP76" s="696"/>
      <c r="AQ76" s="695"/>
      <c r="AR76" s="695"/>
      <c r="AS76" s="695"/>
      <c r="AT76" s="695"/>
      <c r="AU76" s="695"/>
      <c r="AV76" s="695"/>
      <c r="AW76" s="695"/>
      <c r="AX76" s="695"/>
      <c r="AY76" s="695"/>
      <c r="AZ76" s="695"/>
      <c r="BA76" s="695"/>
      <c r="BB76" s="695"/>
      <c r="BC76" s="695"/>
      <c r="BD76" s="695"/>
      <c r="BE76" s="695"/>
      <c r="BF76" s="695"/>
      <c r="BG76" s="695"/>
      <c r="BH76" s="695"/>
    </row>
    <row r="77" spans="1:60" s="230" customFormat="1" ht="13.5" hidden="1" customHeight="1">
      <c r="A77" s="232"/>
      <c r="B77" s="233" t="s">
        <v>409</v>
      </c>
      <c r="C77" s="232"/>
      <c r="D77" s="232"/>
      <c r="E77" s="232"/>
      <c r="F77" s="232"/>
      <c r="G77" s="232"/>
      <c r="H77" s="232"/>
      <c r="I77" s="232"/>
      <c r="J77" s="232"/>
      <c r="K77" s="232"/>
      <c r="L77" s="232"/>
      <c r="M77" s="232"/>
      <c r="N77" s="232"/>
      <c r="O77" s="232"/>
      <c r="P77" s="232"/>
      <c r="Q77" s="232"/>
      <c r="R77" s="232"/>
      <c r="S77" s="232"/>
      <c r="T77" s="232"/>
      <c r="U77" s="232"/>
      <c r="V77" s="232"/>
      <c r="W77" s="232"/>
      <c r="X77" s="232"/>
      <c r="Y77" s="232"/>
      <c r="Z77" s="232"/>
      <c r="AA77" s="232"/>
      <c r="AB77" s="232"/>
      <c r="AC77" s="232"/>
      <c r="AD77" s="232"/>
      <c r="AE77" s="232"/>
      <c r="AF77" s="232"/>
      <c r="AG77" s="232"/>
      <c r="AH77" s="232"/>
      <c r="AI77" s="232"/>
      <c r="AJ77" s="232"/>
      <c r="AK77" s="232"/>
      <c r="AL77" s="232"/>
      <c r="AM77" s="232"/>
      <c r="AN77" s="232"/>
      <c r="AO77" s="232"/>
      <c r="AP77" s="235"/>
      <c r="AQ77" s="235"/>
      <c r="AR77" s="235"/>
      <c r="AS77" s="235"/>
      <c r="AT77" s="235"/>
      <c r="AU77" s="235"/>
      <c r="AV77" s="235"/>
      <c r="AW77" s="235"/>
      <c r="AX77" s="235"/>
      <c r="AY77" s="235"/>
      <c r="AZ77" s="235"/>
      <c r="BA77" s="235"/>
      <c r="BB77" s="235"/>
      <c r="BC77" s="235"/>
      <c r="BD77" s="235"/>
      <c r="BE77" s="235"/>
      <c r="BF77" s="235"/>
      <c r="BG77" s="235"/>
      <c r="BH77" s="235"/>
    </row>
    <row r="78" spans="1:60" s="230" customFormat="1" ht="13.5" hidden="1" customHeight="1">
      <c r="A78" s="789" t="s">
        <v>431</v>
      </c>
      <c r="B78" s="790"/>
      <c r="C78" s="790"/>
      <c r="D78" s="790"/>
      <c r="E78" s="790"/>
      <c r="F78" s="790"/>
      <c r="G78" s="790"/>
      <c r="H78" s="790"/>
      <c r="I78" s="790"/>
      <c r="J78" s="790"/>
      <c r="K78" s="790"/>
      <c r="L78" s="790"/>
      <c r="M78" s="790"/>
      <c r="N78" s="791"/>
      <c r="O78" s="792">
        <f>P37*18+AI37*17</f>
        <v>770</v>
      </c>
      <c r="P78" s="792"/>
      <c r="Q78" s="792"/>
      <c r="R78" s="792"/>
      <c r="S78" s="792"/>
      <c r="T78" s="792" t="s">
        <v>185</v>
      </c>
      <c r="U78" s="792"/>
      <c r="V78" s="792"/>
      <c r="W78" s="792"/>
      <c r="X78" s="789" t="s">
        <v>403</v>
      </c>
      <c r="Y78" s="790"/>
      <c r="Z78" s="790"/>
      <c r="AA78" s="790"/>
      <c r="AB78" s="790"/>
      <c r="AC78" s="790"/>
      <c r="AD78" s="790"/>
      <c r="AE78" s="790"/>
      <c r="AF78" s="790"/>
      <c r="AG78" s="790"/>
      <c r="AH78" s="790"/>
      <c r="AI78" s="790"/>
      <c r="AJ78" s="790"/>
      <c r="AK78" s="790"/>
      <c r="AL78" s="791"/>
      <c r="AM78" s="792">
        <f>(D47*17-1)*35+(5*15)+(4*9)</f>
        <v>1266</v>
      </c>
      <c r="AN78" s="792"/>
      <c r="AO78" s="792"/>
      <c r="AP78" s="697">
        <f>AM75+AM79</f>
        <v>-430</v>
      </c>
      <c r="AQ78" s="698"/>
      <c r="AR78" s="698"/>
      <c r="AS78" s="698"/>
      <c r="AT78" s="698"/>
      <c r="AU78" s="698"/>
      <c r="AV78" s="698"/>
      <c r="AW78" s="698"/>
      <c r="AX78" s="698"/>
      <c r="AY78" s="698"/>
      <c r="AZ78" s="698"/>
      <c r="BA78" s="698"/>
      <c r="BB78" s="698"/>
      <c r="BC78" s="698"/>
      <c r="BD78" s="698"/>
      <c r="BE78" s="698"/>
      <c r="BF78" s="698"/>
      <c r="BG78" s="698"/>
      <c r="BH78" s="698"/>
    </row>
    <row r="79" spans="1:60" s="230" customFormat="1" ht="13.5" hidden="1" customHeight="1">
      <c r="A79" s="789" t="s">
        <v>421</v>
      </c>
      <c r="B79" s="790"/>
      <c r="C79" s="790"/>
      <c r="D79" s="790"/>
      <c r="E79" s="790"/>
      <c r="F79" s="790"/>
      <c r="G79" s="790"/>
      <c r="H79" s="790"/>
      <c r="I79" s="790"/>
      <c r="J79" s="790"/>
      <c r="K79" s="790"/>
      <c r="L79" s="790"/>
      <c r="M79" s="790"/>
      <c r="N79" s="791"/>
      <c r="O79" s="792">
        <f>3.5*10+3.5*4</f>
        <v>49</v>
      </c>
      <c r="P79" s="792"/>
      <c r="Q79" s="792"/>
      <c r="R79" s="792"/>
      <c r="S79" s="792"/>
      <c r="T79" s="792">
        <f>SUM(O78:S80)</f>
        <v>819</v>
      </c>
      <c r="U79" s="792"/>
      <c r="V79" s="792"/>
      <c r="W79" s="792"/>
      <c r="X79" s="789" t="s">
        <v>405</v>
      </c>
      <c r="Y79" s="790"/>
      <c r="Z79" s="790"/>
      <c r="AA79" s="790"/>
      <c r="AB79" s="790"/>
      <c r="AC79" s="790"/>
      <c r="AD79" s="790"/>
      <c r="AE79" s="790"/>
      <c r="AF79" s="790"/>
      <c r="AG79" s="790"/>
      <c r="AH79" s="790"/>
      <c r="AI79" s="790"/>
      <c r="AJ79" s="790"/>
      <c r="AK79" s="790"/>
      <c r="AL79" s="791"/>
      <c r="AM79" s="792">
        <f>T79-AM78</f>
        <v>-447</v>
      </c>
      <c r="AN79" s="792"/>
      <c r="AO79" s="792"/>
      <c r="AP79" s="697"/>
      <c r="AQ79" s="698"/>
      <c r="AR79" s="698"/>
      <c r="AS79" s="698"/>
      <c r="AT79" s="698"/>
      <c r="AU79" s="698"/>
      <c r="AV79" s="698"/>
      <c r="AW79" s="698"/>
      <c r="AX79" s="698"/>
      <c r="AY79" s="698"/>
      <c r="AZ79" s="698"/>
      <c r="BA79" s="698"/>
      <c r="BB79" s="698"/>
      <c r="BC79" s="698"/>
      <c r="BD79" s="698"/>
      <c r="BE79" s="698"/>
      <c r="BF79" s="698"/>
      <c r="BG79" s="698"/>
      <c r="BH79" s="698"/>
    </row>
    <row r="80" spans="1:60" s="230" customFormat="1" ht="13.5" hidden="1" customHeight="1">
      <c r="A80" s="789" t="s">
        <v>402</v>
      </c>
      <c r="B80" s="790"/>
      <c r="C80" s="790"/>
      <c r="D80" s="790"/>
      <c r="E80" s="790"/>
      <c r="F80" s="790"/>
      <c r="G80" s="790"/>
      <c r="H80" s="790"/>
      <c r="I80" s="790"/>
      <c r="J80" s="790"/>
      <c r="K80" s="790"/>
      <c r="L80" s="790"/>
      <c r="M80" s="790"/>
      <c r="N80" s="791"/>
      <c r="O80" s="792"/>
      <c r="P80" s="792"/>
      <c r="Q80" s="792"/>
      <c r="R80" s="792"/>
      <c r="S80" s="792"/>
      <c r="T80" s="792"/>
      <c r="U80" s="792"/>
      <c r="V80" s="792"/>
      <c r="W80" s="792"/>
      <c r="X80" s="794" t="s">
        <v>414</v>
      </c>
      <c r="Y80" s="795"/>
      <c r="Z80" s="795"/>
      <c r="AA80" s="795"/>
      <c r="AB80" s="795"/>
      <c r="AC80" s="795"/>
      <c r="AD80" s="795"/>
      <c r="AE80" s="795"/>
      <c r="AF80" s="795"/>
      <c r="AG80" s="795"/>
      <c r="AH80" s="795"/>
      <c r="AI80" s="795"/>
      <c r="AJ80" s="795"/>
      <c r="AK80" s="795"/>
      <c r="AL80" s="796"/>
      <c r="AM80" s="800">
        <f>AM79/35</f>
        <v>-12.771428571428572</v>
      </c>
      <c r="AN80" s="801"/>
      <c r="AO80" s="802"/>
      <c r="AP80" s="697"/>
      <c r="AQ80" s="698"/>
      <c r="AR80" s="698"/>
      <c r="AS80" s="698"/>
      <c r="AT80" s="698"/>
      <c r="AU80" s="698"/>
      <c r="AV80" s="698"/>
      <c r="AW80" s="698"/>
      <c r="AX80" s="698"/>
      <c r="AY80" s="698"/>
      <c r="AZ80" s="698"/>
      <c r="BA80" s="698"/>
      <c r="BB80" s="698"/>
      <c r="BC80" s="698"/>
      <c r="BD80" s="698"/>
      <c r="BE80" s="698"/>
      <c r="BF80" s="698"/>
      <c r="BG80" s="698"/>
      <c r="BH80" s="698"/>
    </row>
    <row r="81" spans="1:60" s="230" customFormat="1" ht="13.5" hidden="1" customHeight="1">
      <c r="A81" s="234"/>
      <c r="B81" s="231" t="s">
        <v>410</v>
      </c>
      <c r="C81" s="234"/>
      <c r="D81" s="234"/>
      <c r="E81" s="234"/>
      <c r="F81" s="234"/>
      <c r="G81" s="234"/>
      <c r="H81" s="234"/>
      <c r="I81" s="234"/>
      <c r="J81" s="234"/>
      <c r="K81" s="234"/>
      <c r="L81" s="234"/>
      <c r="M81" s="234"/>
      <c r="N81" s="234"/>
      <c r="O81" s="234"/>
      <c r="P81" s="234"/>
      <c r="Q81" s="234"/>
      <c r="R81" s="234"/>
      <c r="S81" s="234"/>
      <c r="T81" s="234"/>
      <c r="U81" s="234"/>
      <c r="V81" s="234"/>
      <c r="W81" s="234"/>
      <c r="X81" s="234"/>
      <c r="Y81" s="234"/>
      <c r="Z81" s="234"/>
      <c r="AA81" s="234"/>
      <c r="AB81" s="234"/>
      <c r="AC81" s="234"/>
      <c r="AD81" s="234"/>
      <c r="AE81" s="234"/>
      <c r="AF81" s="234"/>
      <c r="AG81" s="234"/>
      <c r="AH81" s="234"/>
      <c r="AI81" s="234"/>
      <c r="AJ81" s="234"/>
      <c r="AK81" s="234"/>
      <c r="AL81" s="234"/>
      <c r="AM81" s="234"/>
      <c r="AN81" s="234"/>
      <c r="AO81" s="234"/>
      <c r="AP81" s="235"/>
      <c r="AQ81" s="235"/>
      <c r="AR81" s="235"/>
      <c r="AS81" s="235"/>
      <c r="AT81" s="235"/>
      <c r="AU81" s="235"/>
      <c r="AV81" s="235"/>
      <c r="AW81" s="235"/>
      <c r="AX81" s="235"/>
      <c r="AY81" s="235"/>
      <c r="AZ81" s="235"/>
      <c r="BA81" s="235"/>
      <c r="BB81" s="235"/>
      <c r="BC81" s="235"/>
      <c r="BD81" s="235"/>
      <c r="BE81" s="235"/>
      <c r="BF81" s="235"/>
      <c r="BG81" s="235"/>
      <c r="BH81" s="235"/>
    </row>
    <row r="82" spans="1:60" s="230" customFormat="1" ht="13.5" hidden="1" customHeight="1">
      <c r="A82" s="786" t="s">
        <v>428</v>
      </c>
      <c r="B82" s="787"/>
      <c r="C82" s="787"/>
      <c r="D82" s="787"/>
      <c r="E82" s="787"/>
      <c r="F82" s="787"/>
      <c r="G82" s="787"/>
      <c r="H82" s="787"/>
      <c r="I82" s="787"/>
      <c r="J82" s="787"/>
      <c r="K82" s="787"/>
      <c r="L82" s="787"/>
      <c r="M82" s="787"/>
      <c r="N82" s="788"/>
      <c r="O82" s="793">
        <f>O37*18+AH37*17</f>
        <v>1365</v>
      </c>
      <c r="P82" s="793"/>
      <c r="Q82" s="793"/>
      <c r="R82" s="793"/>
      <c r="S82" s="793"/>
      <c r="T82" s="793" t="s">
        <v>185</v>
      </c>
      <c r="U82" s="793"/>
      <c r="V82" s="793"/>
      <c r="W82" s="793"/>
      <c r="X82" s="786" t="s">
        <v>403</v>
      </c>
      <c r="Y82" s="787"/>
      <c r="Z82" s="787"/>
      <c r="AA82" s="787"/>
      <c r="AB82" s="787"/>
      <c r="AC82" s="787"/>
      <c r="AD82" s="787"/>
      <c r="AE82" s="787"/>
      <c r="AF82" s="787"/>
      <c r="AG82" s="787"/>
      <c r="AH82" s="787"/>
      <c r="AI82" s="787"/>
      <c r="AJ82" s="787"/>
      <c r="AK82" s="787"/>
      <c r="AL82" s="788"/>
      <c r="AM82" s="793">
        <f>(D48*17-3)*35</f>
        <v>2275</v>
      </c>
      <c r="AN82" s="793"/>
      <c r="AO82" s="793"/>
      <c r="AP82" s="696"/>
      <c r="AQ82" s="695"/>
      <c r="AR82" s="695"/>
      <c r="AS82" s="695"/>
      <c r="AT82" s="695"/>
      <c r="AU82" s="695"/>
      <c r="AV82" s="695"/>
      <c r="AW82" s="695"/>
      <c r="AX82" s="695"/>
      <c r="AY82" s="695"/>
      <c r="AZ82" s="695"/>
      <c r="BA82" s="695"/>
      <c r="BB82" s="695"/>
      <c r="BC82" s="695"/>
      <c r="BD82" s="695"/>
      <c r="BE82" s="695"/>
      <c r="BF82" s="695"/>
      <c r="BG82" s="695"/>
      <c r="BH82" s="695"/>
    </row>
    <row r="83" spans="1:60" s="230" customFormat="1" ht="13.5" hidden="1" customHeight="1">
      <c r="A83" s="786" t="s">
        <v>426</v>
      </c>
      <c r="B83" s="787"/>
      <c r="C83" s="787"/>
      <c r="D83" s="787"/>
      <c r="E83" s="787"/>
      <c r="F83" s="787"/>
      <c r="G83" s="787"/>
      <c r="H83" s="787"/>
      <c r="I83" s="787"/>
      <c r="J83" s="787"/>
      <c r="K83" s="787"/>
      <c r="L83" s="787"/>
      <c r="M83" s="787"/>
      <c r="N83" s="788"/>
      <c r="O83" s="793">
        <f>9*10+9*8</f>
        <v>162</v>
      </c>
      <c r="P83" s="793"/>
      <c r="Q83" s="793"/>
      <c r="R83" s="793"/>
      <c r="S83" s="793"/>
      <c r="T83" s="793">
        <f>SUM(O82:S84)</f>
        <v>1800</v>
      </c>
      <c r="U83" s="793"/>
      <c r="V83" s="793"/>
      <c r="W83" s="793"/>
      <c r="X83" s="786" t="s">
        <v>405</v>
      </c>
      <c r="Y83" s="787"/>
      <c r="Z83" s="787"/>
      <c r="AA83" s="787"/>
      <c r="AB83" s="787"/>
      <c r="AC83" s="787"/>
      <c r="AD83" s="787"/>
      <c r="AE83" s="787"/>
      <c r="AF83" s="787"/>
      <c r="AG83" s="787"/>
      <c r="AH83" s="787"/>
      <c r="AI83" s="787"/>
      <c r="AJ83" s="787"/>
      <c r="AK83" s="787"/>
      <c r="AL83" s="788"/>
      <c r="AM83" s="793">
        <f>T83-AM82</f>
        <v>-475</v>
      </c>
      <c r="AN83" s="793"/>
      <c r="AO83" s="793"/>
      <c r="AP83" s="696"/>
      <c r="AQ83" s="695"/>
      <c r="AR83" s="695"/>
      <c r="AS83" s="695"/>
      <c r="AT83" s="695"/>
      <c r="AU83" s="695"/>
      <c r="AV83" s="695"/>
      <c r="AW83" s="695"/>
      <c r="AX83" s="695"/>
      <c r="AY83" s="695"/>
      <c r="AZ83" s="695"/>
      <c r="BA83" s="695"/>
      <c r="BB83" s="695"/>
      <c r="BC83" s="695"/>
      <c r="BD83" s="695"/>
      <c r="BE83" s="695"/>
      <c r="BF83" s="695"/>
      <c r="BG83" s="695"/>
      <c r="BH83" s="695"/>
    </row>
    <row r="84" spans="1:60" s="230" customFormat="1" ht="13.5" hidden="1" customHeight="1">
      <c r="A84" s="786" t="s">
        <v>402</v>
      </c>
      <c r="B84" s="787"/>
      <c r="C84" s="787"/>
      <c r="D84" s="787"/>
      <c r="E84" s="787"/>
      <c r="F84" s="787"/>
      <c r="G84" s="787"/>
      <c r="H84" s="787"/>
      <c r="I84" s="787"/>
      <c r="J84" s="787"/>
      <c r="K84" s="787"/>
      <c r="L84" s="787"/>
      <c r="M84" s="787"/>
      <c r="N84" s="788"/>
      <c r="O84" s="793">
        <f>(L48*6+N48*4.75)*18+(R48*6+T48*4.75)*17</f>
        <v>273</v>
      </c>
      <c r="P84" s="793"/>
      <c r="Q84" s="793"/>
      <c r="R84" s="793"/>
      <c r="S84" s="793"/>
      <c r="T84" s="793"/>
      <c r="U84" s="793"/>
      <c r="V84" s="793"/>
      <c r="W84" s="793"/>
      <c r="X84" s="794" t="s">
        <v>414</v>
      </c>
      <c r="Y84" s="795"/>
      <c r="Z84" s="795"/>
      <c r="AA84" s="795"/>
      <c r="AB84" s="795"/>
      <c r="AC84" s="795"/>
      <c r="AD84" s="795"/>
      <c r="AE84" s="795"/>
      <c r="AF84" s="795"/>
      <c r="AG84" s="795"/>
      <c r="AH84" s="795"/>
      <c r="AI84" s="795"/>
      <c r="AJ84" s="795"/>
      <c r="AK84" s="795"/>
      <c r="AL84" s="796"/>
      <c r="AM84" s="803">
        <f>AM83/35</f>
        <v>-13.571428571428571</v>
      </c>
      <c r="AN84" s="804"/>
      <c r="AO84" s="805"/>
      <c r="AP84" s="696"/>
      <c r="AQ84" s="695"/>
      <c r="AR84" s="695"/>
      <c r="AS84" s="695"/>
      <c r="AT84" s="695"/>
      <c r="AU84" s="695"/>
      <c r="AV84" s="695"/>
      <c r="AW84" s="695"/>
      <c r="AX84" s="695"/>
      <c r="AY84" s="695"/>
      <c r="AZ84" s="695"/>
      <c r="BA84" s="695"/>
      <c r="BB84" s="695"/>
      <c r="BC84" s="695"/>
      <c r="BD84" s="695"/>
      <c r="BE84" s="695"/>
      <c r="BF84" s="695"/>
      <c r="BG84" s="695"/>
      <c r="BH84" s="695"/>
    </row>
    <row r="85" spans="1:60" s="230" customFormat="1" ht="13.5" hidden="1" customHeight="1">
      <c r="A85" s="232"/>
      <c r="B85" s="233" t="s">
        <v>411</v>
      </c>
      <c r="C85" s="232"/>
      <c r="D85" s="232"/>
      <c r="E85" s="232"/>
      <c r="F85" s="232"/>
      <c r="G85" s="232"/>
      <c r="H85" s="232"/>
      <c r="I85" s="232"/>
      <c r="J85" s="232"/>
      <c r="K85" s="232"/>
      <c r="L85" s="232"/>
      <c r="M85" s="232"/>
      <c r="N85" s="232"/>
      <c r="O85" s="232"/>
      <c r="P85" s="232"/>
      <c r="Q85" s="232"/>
      <c r="R85" s="232"/>
      <c r="S85" s="232"/>
      <c r="T85" s="232"/>
      <c r="U85" s="232"/>
      <c r="V85" s="232"/>
      <c r="W85" s="232"/>
      <c r="X85" s="232"/>
      <c r="Y85" s="232"/>
      <c r="Z85" s="232"/>
      <c r="AA85" s="232"/>
      <c r="AB85" s="232"/>
      <c r="AC85" s="232"/>
      <c r="AD85" s="232"/>
      <c r="AE85" s="232"/>
      <c r="AF85" s="232"/>
      <c r="AG85" s="232"/>
      <c r="AH85" s="232"/>
      <c r="AI85" s="232"/>
      <c r="AJ85" s="232"/>
      <c r="AK85" s="232"/>
      <c r="AL85" s="232"/>
      <c r="AM85" s="232"/>
      <c r="AN85" s="232"/>
      <c r="AO85" s="232"/>
      <c r="AP85" s="235"/>
      <c r="AQ85" s="235"/>
      <c r="AR85" s="235"/>
      <c r="AS85" s="235"/>
      <c r="AT85" s="235"/>
      <c r="AU85" s="235"/>
      <c r="AV85" s="235"/>
      <c r="AW85" s="235"/>
      <c r="AX85" s="235"/>
      <c r="AY85" s="235"/>
      <c r="AZ85" s="235"/>
      <c r="BA85" s="235"/>
      <c r="BB85" s="235"/>
      <c r="BC85" s="235"/>
      <c r="BD85" s="235"/>
      <c r="BE85" s="235"/>
      <c r="BF85" s="235"/>
      <c r="BG85" s="235"/>
      <c r="BH85" s="235"/>
    </row>
    <row r="86" spans="1:60" s="230" customFormat="1" ht="13.5" hidden="1" customHeight="1">
      <c r="A86" s="789" t="s">
        <v>412</v>
      </c>
      <c r="B86" s="790"/>
      <c r="C86" s="790"/>
      <c r="D86" s="790"/>
      <c r="E86" s="790"/>
      <c r="F86" s="790"/>
      <c r="G86" s="790"/>
      <c r="H86" s="790"/>
      <c r="I86" s="790"/>
      <c r="J86" s="790"/>
      <c r="K86" s="790"/>
      <c r="L86" s="790"/>
      <c r="M86" s="790"/>
      <c r="N86" s="791"/>
      <c r="O86" s="792">
        <f>F37*18+Y37*17</f>
        <v>2940</v>
      </c>
      <c r="P86" s="792"/>
      <c r="Q86" s="792"/>
      <c r="R86" s="792"/>
      <c r="S86" s="792"/>
      <c r="T86" s="792" t="s">
        <v>185</v>
      </c>
      <c r="U86" s="792"/>
      <c r="V86" s="792"/>
      <c r="W86" s="792"/>
      <c r="X86" s="789" t="s">
        <v>403</v>
      </c>
      <c r="Y86" s="790"/>
      <c r="Z86" s="790"/>
      <c r="AA86" s="790"/>
      <c r="AB86" s="790"/>
      <c r="AC86" s="790"/>
      <c r="AD86" s="790"/>
      <c r="AE86" s="790"/>
      <c r="AF86" s="790"/>
      <c r="AG86" s="790"/>
      <c r="AH86" s="790"/>
      <c r="AI86" s="790"/>
      <c r="AJ86" s="790"/>
      <c r="AK86" s="790"/>
      <c r="AL86" s="791"/>
      <c r="AM86" s="792">
        <f>(D49*17-3)*35</f>
        <v>3465</v>
      </c>
      <c r="AN86" s="792"/>
      <c r="AO86" s="792"/>
      <c r="AP86" s="696"/>
      <c r="AQ86" s="695"/>
      <c r="AR86" s="695"/>
      <c r="AS86" s="695"/>
      <c r="AT86" s="695"/>
      <c r="AU86" s="695"/>
      <c r="AV86" s="695"/>
      <c r="AW86" s="695"/>
      <c r="AX86" s="695"/>
      <c r="AY86" s="695"/>
      <c r="AZ86" s="695"/>
      <c r="BA86" s="695"/>
      <c r="BB86" s="695"/>
      <c r="BC86" s="695"/>
      <c r="BD86" s="695"/>
      <c r="BE86" s="695"/>
      <c r="BF86" s="695"/>
      <c r="BG86" s="695"/>
      <c r="BH86" s="695"/>
    </row>
    <row r="87" spans="1:60" s="230" customFormat="1" ht="13.5" hidden="1" customHeight="1">
      <c r="A87" s="789" t="s">
        <v>421</v>
      </c>
      <c r="B87" s="790"/>
      <c r="C87" s="790"/>
      <c r="D87" s="790"/>
      <c r="E87" s="790"/>
      <c r="F87" s="790"/>
      <c r="G87" s="790"/>
      <c r="H87" s="790"/>
      <c r="I87" s="790"/>
      <c r="J87" s="790"/>
      <c r="K87" s="790"/>
      <c r="L87" s="790"/>
      <c r="M87" s="790"/>
      <c r="N87" s="791"/>
      <c r="O87" s="792">
        <v>0</v>
      </c>
      <c r="P87" s="792"/>
      <c r="Q87" s="792"/>
      <c r="R87" s="792"/>
      <c r="S87" s="792"/>
      <c r="T87" s="792">
        <f>SUM(O86:S88)</f>
        <v>3332.75</v>
      </c>
      <c r="U87" s="792"/>
      <c r="V87" s="792"/>
      <c r="W87" s="792"/>
      <c r="X87" s="789" t="s">
        <v>405</v>
      </c>
      <c r="Y87" s="790"/>
      <c r="Z87" s="790"/>
      <c r="AA87" s="790"/>
      <c r="AB87" s="790"/>
      <c r="AC87" s="790"/>
      <c r="AD87" s="790"/>
      <c r="AE87" s="790"/>
      <c r="AF87" s="790"/>
      <c r="AG87" s="790"/>
      <c r="AH87" s="790"/>
      <c r="AI87" s="790"/>
      <c r="AJ87" s="790"/>
      <c r="AK87" s="790"/>
      <c r="AL87" s="791"/>
      <c r="AM87" s="792">
        <f>T87-AM86</f>
        <v>-132.25</v>
      </c>
      <c r="AN87" s="792"/>
      <c r="AO87" s="792"/>
      <c r="AP87" s="696"/>
      <c r="AQ87" s="695"/>
      <c r="AR87" s="695"/>
      <c r="AS87" s="695"/>
      <c r="AT87" s="695"/>
      <c r="AU87" s="695"/>
      <c r="AV87" s="695"/>
      <c r="AW87" s="695"/>
      <c r="AX87" s="695"/>
      <c r="AY87" s="695"/>
      <c r="AZ87" s="695"/>
      <c r="BA87" s="695"/>
      <c r="BB87" s="695"/>
      <c r="BC87" s="695"/>
      <c r="BD87" s="695"/>
      <c r="BE87" s="695"/>
      <c r="BF87" s="695"/>
      <c r="BG87" s="695"/>
      <c r="BH87" s="695"/>
    </row>
    <row r="88" spans="1:60" s="230" customFormat="1" ht="13.5" hidden="1" customHeight="1">
      <c r="A88" s="789" t="s">
        <v>402</v>
      </c>
      <c r="B88" s="790"/>
      <c r="C88" s="790"/>
      <c r="D88" s="790"/>
      <c r="E88" s="790"/>
      <c r="F88" s="790"/>
      <c r="G88" s="790"/>
      <c r="H88" s="790"/>
      <c r="I88" s="790"/>
      <c r="J88" s="790"/>
      <c r="K88" s="790"/>
      <c r="L88" s="790"/>
      <c r="M88" s="790"/>
      <c r="N88" s="791"/>
      <c r="O88" s="793">
        <f>(L49*6+N49*4.75)*18+(R49*6+T49*4.75)*17</f>
        <v>392.75</v>
      </c>
      <c r="P88" s="793"/>
      <c r="Q88" s="793"/>
      <c r="R88" s="793"/>
      <c r="S88" s="793"/>
      <c r="T88" s="792"/>
      <c r="U88" s="792"/>
      <c r="V88" s="792"/>
      <c r="W88" s="792"/>
      <c r="X88" s="794" t="s">
        <v>414</v>
      </c>
      <c r="Y88" s="795"/>
      <c r="Z88" s="795"/>
      <c r="AA88" s="795"/>
      <c r="AB88" s="795"/>
      <c r="AC88" s="795"/>
      <c r="AD88" s="795"/>
      <c r="AE88" s="795"/>
      <c r="AF88" s="795"/>
      <c r="AG88" s="795"/>
      <c r="AH88" s="795"/>
      <c r="AI88" s="795"/>
      <c r="AJ88" s="795"/>
      <c r="AK88" s="795"/>
      <c r="AL88" s="796"/>
      <c r="AM88" s="800">
        <f>AM87/35</f>
        <v>-3.7785714285714285</v>
      </c>
      <c r="AN88" s="801"/>
      <c r="AO88" s="802"/>
      <c r="AP88" s="696"/>
      <c r="AQ88" s="695"/>
      <c r="AR88" s="695"/>
      <c r="AS88" s="695"/>
      <c r="AT88" s="695"/>
      <c r="AU88" s="695"/>
      <c r="AV88" s="695"/>
      <c r="AW88" s="695"/>
      <c r="AX88" s="695"/>
      <c r="AY88" s="695"/>
      <c r="AZ88" s="695"/>
      <c r="BA88" s="695"/>
      <c r="BB88" s="695"/>
      <c r="BC88" s="695"/>
      <c r="BD88" s="695"/>
      <c r="BE88" s="695"/>
      <c r="BF88" s="695"/>
      <c r="BG88" s="695"/>
      <c r="BH88" s="695"/>
    </row>
    <row r="89" spans="1:60" s="230" customFormat="1" ht="13.5" hidden="1" customHeight="1">
      <c r="A89" s="234"/>
      <c r="B89" s="231" t="s">
        <v>413</v>
      </c>
      <c r="C89" s="234"/>
      <c r="D89" s="234"/>
      <c r="E89" s="234"/>
      <c r="F89" s="234"/>
      <c r="G89" s="234"/>
      <c r="H89" s="234"/>
      <c r="I89" s="234"/>
      <c r="J89" s="234"/>
      <c r="K89" s="234"/>
      <c r="L89" s="234"/>
      <c r="M89" s="234"/>
      <c r="N89" s="234"/>
      <c r="O89" s="234"/>
      <c r="P89" s="234"/>
      <c r="Q89" s="234"/>
      <c r="R89" s="234"/>
      <c r="S89" s="234"/>
      <c r="T89" s="234"/>
      <c r="U89" s="234"/>
      <c r="V89" s="234"/>
      <c r="W89" s="234"/>
      <c r="X89" s="234"/>
      <c r="Y89" s="234"/>
      <c r="Z89" s="234"/>
      <c r="AA89" s="234"/>
      <c r="AB89" s="234"/>
      <c r="AC89" s="234"/>
      <c r="AD89" s="234"/>
      <c r="AE89" s="234"/>
      <c r="AF89" s="234"/>
      <c r="AG89" s="234"/>
      <c r="AH89" s="234"/>
      <c r="AI89" s="234"/>
      <c r="AJ89" s="234"/>
      <c r="AK89" s="234"/>
      <c r="AL89" s="234"/>
      <c r="AM89" s="234"/>
      <c r="AN89" s="234"/>
      <c r="AO89" s="234"/>
      <c r="AP89" s="235"/>
      <c r="AQ89" s="235"/>
      <c r="AR89" s="235"/>
      <c r="AS89" s="235"/>
      <c r="AT89" s="235"/>
      <c r="AU89" s="235"/>
      <c r="AV89" s="235"/>
      <c r="AW89" s="235"/>
      <c r="AX89" s="235"/>
      <c r="AY89" s="235"/>
      <c r="AZ89" s="235"/>
      <c r="BA89" s="235"/>
      <c r="BB89" s="235"/>
      <c r="BC89" s="235"/>
      <c r="BD89" s="235"/>
      <c r="BE89" s="235"/>
      <c r="BF89" s="235"/>
      <c r="BG89" s="235"/>
      <c r="BH89" s="235"/>
    </row>
    <row r="90" spans="1:60" s="230" customFormat="1" ht="13.5" hidden="1" customHeight="1">
      <c r="A90" s="786" t="s">
        <v>429</v>
      </c>
      <c r="B90" s="787"/>
      <c r="C90" s="787"/>
      <c r="D90" s="787"/>
      <c r="E90" s="787"/>
      <c r="F90" s="787"/>
      <c r="G90" s="787"/>
      <c r="H90" s="787"/>
      <c r="I90" s="787"/>
      <c r="J90" s="787"/>
      <c r="K90" s="787"/>
      <c r="L90" s="787"/>
      <c r="M90" s="787"/>
      <c r="N90" s="788"/>
      <c r="O90" s="793">
        <f>G37*18+Z37*17</f>
        <v>1960</v>
      </c>
      <c r="P90" s="793"/>
      <c r="Q90" s="793"/>
      <c r="R90" s="793"/>
      <c r="S90" s="793"/>
      <c r="T90" s="793" t="s">
        <v>185</v>
      </c>
      <c r="U90" s="793"/>
      <c r="V90" s="793"/>
      <c r="W90" s="793"/>
      <c r="X90" s="786" t="s">
        <v>403</v>
      </c>
      <c r="Y90" s="787"/>
      <c r="Z90" s="787"/>
      <c r="AA90" s="787"/>
      <c r="AB90" s="787"/>
      <c r="AC90" s="787"/>
      <c r="AD90" s="787"/>
      <c r="AE90" s="787"/>
      <c r="AF90" s="787"/>
      <c r="AG90" s="787"/>
      <c r="AH90" s="787"/>
      <c r="AI90" s="787"/>
      <c r="AJ90" s="787"/>
      <c r="AK90" s="787"/>
      <c r="AL90" s="788"/>
      <c r="AM90" s="793">
        <f>(D50*17-22.85)*35-(5*7)</f>
        <v>2140.25</v>
      </c>
      <c r="AN90" s="793"/>
      <c r="AO90" s="793"/>
      <c r="AP90" s="696"/>
      <c r="AQ90" s="695"/>
      <c r="AR90" s="695"/>
      <c r="AS90" s="695"/>
      <c r="AT90" s="695"/>
      <c r="AU90" s="695"/>
      <c r="AV90" s="695"/>
      <c r="AW90" s="695"/>
      <c r="AX90" s="695"/>
      <c r="AY90" s="695"/>
      <c r="AZ90" s="695"/>
      <c r="BA90" s="695"/>
      <c r="BB90" s="695"/>
      <c r="BC90" s="695"/>
      <c r="BD90" s="695"/>
      <c r="BE90" s="695"/>
      <c r="BF90" s="695"/>
      <c r="BG90" s="695"/>
      <c r="BH90" s="695"/>
    </row>
    <row r="91" spans="1:60" s="230" customFormat="1" ht="13.5" hidden="1" customHeight="1">
      <c r="A91" s="786" t="s">
        <v>430</v>
      </c>
      <c r="B91" s="787"/>
      <c r="C91" s="787"/>
      <c r="D91" s="787"/>
      <c r="E91" s="787"/>
      <c r="F91" s="787"/>
      <c r="G91" s="787"/>
      <c r="H91" s="787"/>
      <c r="I91" s="787"/>
      <c r="J91" s="787"/>
      <c r="K91" s="787"/>
      <c r="L91" s="787"/>
      <c r="M91" s="787"/>
      <c r="N91" s="788"/>
      <c r="O91" s="793">
        <f>H37*18+AA37*17</f>
        <v>980</v>
      </c>
      <c r="P91" s="793"/>
      <c r="Q91" s="793"/>
      <c r="R91" s="793"/>
      <c r="S91" s="793"/>
      <c r="T91" s="793">
        <f>SUM(O90:S92)</f>
        <v>2940</v>
      </c>
      <c r="U91" s="793"/>
      <c r="V91" s="793"/>
      <c r="W91" s="793"/>
      <c r="X91" s="786" t="s">
        <v>405</v>
      </c>
      <c r="Y91" s="787"/>
      <c r="Z91" s="787"/>
      <c r="AA91" s="787"/>
      <c r="AB91" s="787"/>
      <c r="AC91" s="787"/>
      <c r="AD91" s="787"/>
      <c r="AE91" s="787"/>
      <c r="AF91" s="787"/>
      <c r="AG91" s="787"/>
      <c r="AH91" s="787"/>
      <c r="AI91" s="787"/>
      <c r="AJ91" s="787"/>
      <c r="AK91" s="787"/>
      <c r="AL91" s="788"/>
      <c r="AM91" s="793">
        <f>T91-AM90</f>
        <v>799.75</v>
      </c>
      <c r="AN91" s="793"/>
      <c r="AO91" s="793"/>
      <c r="AP91" s="696"/>
      <c r="AQ91" s="695"/>
      <c r="AR91" s="695"/>
      <c r="AS91" s="695"/>
      <c r="AT91" s="695"/>
      <c r="AU91" s="695"/>
      <c r="AV91" s="695"/>
      <c r="AW91" s="695"/>
      <c r="AX91" s="695"/>
      <c r="AY91" s="695"/>
      <c r="AZ91" s="695"/>
      <c r="BA91" s="695"/>
      <c r="BB91" s="695"/>
      <c r="BC91" s="695"/>
      <c r="BD91" s="695"/>
      <c r="BE91" s="695"/>
      <c r="BF91" s="695"/>
      <c r="BG91" s="695"/>
      <c r="BH91" s="695"/>
    </row>
    <row r="92" spans="1:60" s="230" customFormat="1" ht="13.5" hidden="1" customHeight="1">
      <c r="A92" s="786" t="s">
        <v>402</v>
      </c>
      <c r="B92" s="787"/>
      <c r="C92" s="787"/>
      <c r="D92" s="787"/>
      <c r="E92" s="787"/>
      <c r="F92" s="787"/>
      <c r="G92" s="787"/>
      <c r="H92" s="787"/>
      <c r="I92" s="787"/>
      <c r="J92" s="787"/>
      <c r="K92" s="787"/>
      <c r="L92" s="787"/>
      <c r="M92" s="787"/>
      <c r="N92" s="788"/>
      <c r="O92" s="793">
        <v>0</v>
      </c>
      <c r="P92" s="793"/>
      <c r="Q92" s="793"/>
      <c r="R92" s="793"/>
      <c r="S92" s="793"/>
      <c r="T92" s="793"/>
      <c r="U92" s="793"/>
      <c r="V92" s="793"/>
      <c r="W92" s="793"/>
      <c r="X92" s="794" t="s">
        <v>414</v>
      </c>
      <c r="Y92" s="795"/>
      <c r="Z92" s="795"/>
      <c r="AA92" s="795"/>
      <c r="AB92" s="795"/>
      <c r="AC92" s="795"/>
      <c r="AD92" s="795"/>
      <c r="AE92" s="795"/>
      <c r="AF92" s="795"/>
      <c r="AG92" s="795"/>
      <c r="AH92" s="795"/>
      <c r="AI92" s="795"/>
      <c r="AJ92" s="795"/>
      <c r="AK92" s="795"/>
      <c r="AL92" s="796"/>
      <c r="AM92" s="803">
        <f>AM91/35</f>
        <v>22.85</v>
      </c>
      <c r="AN92" s="804"/>
      <c r="AO92" s="805"/>
      <c r="AP92" s="696"/>
      <c r="AQ92" s="695"/>
      <c r="AR92" s="695"/>
      <c r="AS92" s="695"/>
      <c r="AT92" s="695"/>
      <c r="AU92" s="695"/>
      <c r="AV92" s="695"/>
      <c r="AW92" s="695"/>
      <c r="AX92" s="695"/>
      <c r="AY92" s="695"/>
      <c r="AZ92" s="695"/>
      <c r="BA92" s="695"/>
      <c r="BB92" s="695"/>
      <c r="BC92" s="695"/>
      <c r="BD92" s="695"/>
      <c r="BE92" s="695"/>
      <c r="BF92" s="695"/>
      <c r="BG92" s="695"/>
      <c r="BH92" s="695"/>
    </row>
  </sheetData>
  <sortState ref="A7:BI16">
    <sortCondition ref="A7:A16"/>
  </sortState>
  <mergeCells count="527">
    <mergeCell ref="BF52:BH52"/>
    <mergeCell ref="AQ53:AR53"/>
    <mergeCell ref="Z53:AA53"/>
    <mergeCell ref="A52:AO52"/>
    <mergeCell ref="A90:N90"/>
    <mergeCell ref="O90:S90"/>
    <mergeCell ref="T90:W90"/>
    <mergeCell ref="X90:AL90"/>
    <mergeCell ref="AM90:AO90"/>
    <mergeCell ref="A86:N86"/>
    <mergeCell ref="O86:S86"/>
    <mergeCell ref="T86:W86"/>
    <mergeCell ref="X86:AL86"/>
    <mergeCell ref="AM86:AO86"/>
    <mergeCell ref="A87:N87"/>
    <mergeCell ref="O87:S87"/>
    <mergeCell ref="T87:W88"/>
    <mergeCell ref="X87:AL87"/>
    <mergeCell ref="A82:N82"/>
    <mergeCell ref="O82:S82"/>
    <mergeCell ref="T82:W82"/>
    <mergeCell ref="X82:AL82"/>
    <mergeCell ref="AM82:AO82"/>
    <mergeCell ref="AM87:AO87"/>
    <mergeCell ref="A91:N91"/>
    <mergeCell ref="O91:S91"/>
    <mergeCell ref="T91:W92"/>
    <mergeCell ref="X91:AL91"/>
    <mergeCell ref="AM91:AO91"/>
    <mergeCell ref="A92:N92"/>
    <mergeCell ref="O92:S92"/>
    <mergeCell ref="X92:AL92"/>
    <mergeCell ref="AM92:AO92"/>
    <mergeCell ref="A88:N88"/>
    <mergeCell ref="O88:S88"/>
    <mergeCell ref="X88:AL88"/>
    <mergeCell ref="AM88:AO88"/>
    <mergeCell ref="A83:N83"/>
    <mergeCell ref="O83:S83"/>
    <mergeCell ref="T83:W84"/>
    <mergeCell ref="X83:AL83"/>
    <mergeCell ref="AM83:AO83"/>
    <mergeCell ref="A84:N84"/>
    <mergeCell ref="O84:S84"/>
    <mergeCell ref="X84:AL84"/>
    <mergeCell ref="AM84:AO84"/>
    <mergeCell ref="A78:N78"/>
    <mergeCell ref="O78:S78"/>
    <mergeCell ref="T78:W78"/>
    <mergeCell ref="X78:AL78"/>
    <mergeCell ref="AM78:AO78"/>
    <mergeCell ref="A79:N79"/>
    <mergeCell ref="O79:S79"/>
    <mergeCell ref="T79:W80"/>
    <mergeCell ref="X79:AL79"/>
    <mergeCell ref="AM79:AO79"/>
    <mergeCell ref="A80:N80"/>
    <mergeCell ref="O80:S80"/>
    <mergeCell ref="X80:AL80"/>
    <mergeCell ref="AM80:AO80"/>
    <mergeCell ref="A74:N74"/>
    <mergeCell ref="O74:S74"/>
    <mergeCell ref="T74:W74"/>
    <mergeCell ref="X74:AL74"/>
    <mergeCell ref="AM74:AO74"/>
    <mergeCell ref="A75:N75"/>
    <mergeCell ref="O75:S75"/>
    <mergeCell ref="T75:W76"/>
    <mergeCell ref="X75:AL75"/>
    <mergeCell ref="AM75:AO75"/>
    <mergeCell ref="A76:N76"/>
    <mergeCell ref="O76:S76"/>
    <mergeCell ref="X76:AL76"/>
    <mergeCell ref="AM76:AO76"/>
    <mergeCell ref="A70:N70"/>
    <mergeCell ref="O70:S70"/>
    <mergeCell ref="T70:W70"/>
    <mergeCell ref="X70:AL70"/>
    <mergeCell ref="AM70:AO70"/>
    <mergeCell ref="A71:N71"/>
    <mergeCell ref="O71:S71"/>
    <mergeCell ref="T71:W72"/>
    <mergeCell ref="X71:AL71"/>
    <mergeCell ref="AM71:AO71"/>
    <mergeCell ref="A72:N72"/>
    <mergeCell ref="O72:S72"/>
    <mergeCell ref="X72:AL72"/>
    <mergeCell ref="AM72:AO72"/>
    <mergeCell ref="A66:N66"/>
    <mergeCell ref="O66:S66"/>
    <mergeCell ref="T66:W66"/>
    <mergeCell ref="X66:AL66"/>
    <mergeCell ref="AM66:AO66"/>
    <mergeCell ref="A67:N67"/>
    <mergeCell ref="O67:S67"/>
    <mergeCell ref="T67:W68"/>
    <mergeCell ref="X67:AL67"/>
    <mergeCell ref="AM67:AO67"/>
    <mergeCell ref="A68:N68"/>
    <mergeCell ref="O68:S68"/>
    <mergeCell ref="X68:AL68"/>
    <mergeCell ref="AM68:AO68"/>
    <mergeCell ref="A63:N63"/>
    <mergeCell ref="O63:S63"/>
    <mergeCell ref="T63:W64"/>
    <mergeCell ref="X63:AL63"/>
    <mergeCell ref="AM63:AO63"/>
    <mergeCell ref="A64:N64"/>
    <mergeCell ref="O64:S64"/>
    <mergeCell ref="X64:AL64"/>
    <mergeCell ref="AM64:AO64"/>
    <mergeCell ref="A60:N60"/>
    <mergeCell ref="O60:S60"/>
    <mergeCell ref="X60:AL60"/>
    <mergeCell ref="AM60:AO60"/>
    <mergeCell ref="A62:N62"/>
    <mergeCell ref="O62:S62"/>
    <mergeCell ref="T62:W62"/>
    <mergeCell ref="X62:AL62"/>
    <mergeCell ref="AM62:AO62"/>
    <mergeCell ref="A55:N55"/>
    <mergeCell ref="A54:N54"/>
    <mergeCell ref="A56:N56"/>
    <mergeCell ref="A58:N58"/>
    <mergeCell ref="O58:S58"/>
    <mergeCell ref="T58:W58"/>
    <mergeCell ref="X58:AL58"/>
    <mergeCell ref="AM58:AO58"/>
    <mergeCell ref="A59:N59"/>
    <mergeCell ref="O59:S59"/>
    <mergeCell ref="T59:W60"/>
    <mergeCell ref="X59:AL59"/>
    <mergeCell ref="AM59:AO59"/>
    <mergeCell ref="O56:S56"/>
    <mergeCell ref="O55:S55"/>
    <mergeCell ref="O54:S54"/>
    <mergeCell ref="T54:W54"/>
    <mergeCell ref="T55:W56"/>
    <mergeCell ref="AM54:AO54"/>
    <mergeCell ref="AM55:AO55"/>
    <mergeCell ref="X55:AL55"/>
    <mergeCell ref="X54:AL54"/>
    <mergeCell ref="X56:AL56"/>
    <mergeCell ref="AM56:AO56"/>
    <mergeCell ref="AV45:AW45"/>
    <mergeCell ref="AV44:AW44"/>
    <mergeCell ref="AT44:AU44"/>
    <mergeCell ref="AT43:AU43"/>
    <mergeCell ref="AV43:AW43"/>
    <mergeCell ref="AL47:AM47"/>
    <mergeCell ref="AL43:AM43"/>
    <mergeCell ref="AP45:AQ45"/>
    <mergeCell ref="AP46:AQ46"/>
    <mergeCell ref="AP44:AQ44"/>
    <mergeCell ref="AP47:AQ47"/>
    <mergeCell ref="AR43:AS43"/>
    <mergeCell ref="D39:I39"/>
    <mergeCell ref="F42:G42"/>
    <mergeCell ref="X42:Y42"/>
    <mergeCell ref="Z40:AA40"/>
    <mergeCell ref="AL39:AO39"/>
    <mergeCell ref="AL41:AM41"/>
    <mergeCell ref="AL40:AM40"/>
    <mergeCell ref="AN41:AO41"/>
    <mergeCell ref="AN40:AO40"/>
    <mergeCell ref="AD41:AE41"/>
    <mergeCell ref="AD39:AG39"/>
    <mergeCell ref="AH39:AK39"/>
    <mergeCell ref="AH41:AI41"/>
    <mergeCell ref="AJ41:AK41"/>
    <mergeCell ref="N41:O41"/>
    <mergeCell ref="AL42:AM42"/>
    <mergeCell ref="X41:Y41"/>
    <mergeCell ref="X40:Y40"/>
    <mergeCell ref="AN42:AO42"/>
    <mergeCell ref="AD42:AE42"/>
    <mergeCell ref="J39:O39"/>
    <mergeCell ref="L41:M41"/>
    <mergeCell ref="L40:M40"/>
    <mergeCell ref="F40:G40"/>
    <mergeCell ref="F41:G41"/>
    <mergeCell ref="A5:A6"/>
    <mergeCell ref="P49:Q49"/>
    <mergeCell ref="P50:Q50"/>
    <mergeCell ref="P45:Q45"/>
    <mergeCell ref="P42:Q42"/>
    <mergeCell ref="A39:A40"/>
    <mergeCell ref="B42:C42"/>
    <mergeCell ref="H47:I47"/>
    <mergeCell ref="H46:I46"/>
    <mergeCell ref="H45:I45"/>
    <mergeCell ref="H44:I44"/>
    <mergeCell ref="H43:I43"/>
    <mergeCell ref="H42:I42"/>
    <mergeCell ref="H41:I41"/>
    <mergeCell ref="H40:I40"/>
    <mergeCell ref="F45:G45"/>
    <mergeCell ref="F44:G44"/>
    <mergeCell ref="F43:G43"/>
    <mergeCell ref="B50:C50"/>
    <mergeCell ref="F47:G47"/>
    <mergeCell ref="F46:G46"/>
    <mergeCell ref="B49:C49"/>
    <mergeCell ref="B41:C41"/>
    <mergeCell ref="B43:C43"/>
    <mergeCell ref="B45:C45"/>
    <mergeCell ref="B46:C46"/>
    <mergeCell ref="B44:C44"/>
    <mergeCell ref="B47:C47"/>
    <mergeCell ref="V48:W48"/>
    <mergeCell ref="R50:S50"/>
    <mergeCell ref="R47:S47"/>
    <mergeCell ref="R48:S48"/>
    <mergeCell ref="B48:C48"/>
    <mergeCell ref="J43:K43"/>
    <mergeCell ref="D47:E47"/>
    <mergeCell ref="D46:E46"/>
    <mergeCell ref="D45:E45"/>
    <mergeCell ref="D44:E44"/>
    <mergeCell ref="P46:Q46"/>
    <mergeCell ref="R46:S46"/>
    <mergeCell ref="V46:W46"/>
    <mergeCell ref="V45:W45"/>
    <mergeCell ref="V44:W44"/>
    <mergeCell ref="L44:M44"/>
    <mergeCell ref="R44:S44"/>
    <mergeCell ref="T44:U44"/>
    <mergeCell ref="D50:E50"/>
    <mergeCell ref="J42:K42"/>
    <mergeCell ref="N48:O48"/>
    <mergeCell ref="N45:O45"/>
    <mergeCell ref="N44:O44"/>
    <mergeCell ref="N43:O43"/>
    <mergeCell ref="N42:O42"/>
    <mergeCell ref="AF50:AG50"/>
    <mergeCell ref="AD50:AE50"/>
    <mergeCell ref="AF47:AG47"/>
    <mergeCell ref="AB47:AC47"/>
    <mergeCell ref="T47:U47"/>
    <mergeCell ref="X49:Y49"/>
    <mergeCell ref="X50:Y50"/>
    <mergeCell ref="V50:W50"/>
    <mergeCell ref="V49:W49"/>
    <mergeCell ref="T49:U49"/>
    <mergeCell ref="AF48:AG48"/>
    <mergeCell ref="AD48:AE48"/>
    <mergeCell ref="Z50:AA50"/>
    <mergeCell ref="Z49:AA49"/>
    <mergeCell ref="V47:W47"/>
    <mergeCell ref="X47:Y47"/>
    <mergeCell ref="X48:Y48"/>
    <mergeCell ref="X45:Y45"/>
    <mergeCell ref="X46:Y46"/>
    <mergeCell ref="T46:U46"/>
    <mergeCell ref="R45:S45"/>
    <mergeCell ref="T45:U45"/>
    <mergeCell ref="P47:Q47"/>
    <mergeCell ref="J47:K47"/>
    <mergeCell ref="J46:K46"/>
    <mergeCell ref="J45:K45"/>
    <mergeCell ref="J44:K44"/>
    <mergeCell ref="X44:Y44"/>
    <mergeCell ref="P44:Q44"/>
    <mergeCell ref="AL50:AM50"/>
    <mergeCell ref="AD43:AE43"/>
    <mergeCell ref="AH44:AI44"/>
    <mergeCell ref="AJ44:AK44"/>
    <mergeCell ref="AN45:AO45"/>
    <mergeCell ref="AN44:AO44"/>
    <mergeCell ref="AD47:AE47"/>
    <mergeCell ref="AD46:AE46"/>
    <mergeCell ref="AD45:AE45"/>
    <mergeCell ref="AD44:AE44"/>
    <mergeCell ref="AN46:AO46"/>
    <mergeCell ref="AH47:AI47"/>
    <mergeCell ref="AJ47:AK47"/>
    <mergeCell ref="AF43:AG43"/>
    <mergeCell ref="AF44:AG44"/>
    <mergeCell ref="AL44:AM44"/>
    <mergeCell ref="AV51:AW51"/>
    <mergeCell ref="D49:E49"/>
    <mergeCell ref="D48:E48"/>
    <mergeCell ref="L49:M49"/>
    <mergeCell ref="T51:U51"/>
    <mergeCell ref="V51:W51"/>
    <mergeCell ref="X51:Y51"/>
    <mergeCell ref="Z51:AA51"/>
    <mergeCell ref="AB51:AC51"/>
    <mergeCell ref="N50:O50"/>
    <mergeCell ref="N49:O49"/>
    <mergeCell ref="T48:U48"/>
    <mergeCell ref="P48:Q48"/>
    <mergeCell ref="R49:S49"/>
    <mergeCell ref="J50:K50"/>
    <mergeCell ref="J49:K49"/>
    <mergeCell ref="J48:K48"/>
    <mergeCell ref="Z48:AA48"/>
    <mergeCell ref="T50:U50"/>
    <mergeCell ref="AN48:AO48"/>
    <mergeCell ref="AN49:AO49"/>
    <mergeCell ref="AN50:AO50"/>
    <mergeCell ref="AL48:AM48"/>
    <mergeCell ref="AH48:AI48"/>
    <mergeCell ref="AT42:AU42"/>
    <mergeCell ref="AT45:AU45"/>
    <mergeCell ref="H51:I51"/>
    <mergeCell ref="H50:I50"/>
    <mergeCell ref="H49:I49"/>
    <mergeCell ref="H48:I48"/>
    <mergeCell ref="F50:G50"/>
    <mergeCell ref="F49:G49"/>
    <mergeCell ref="F48:G48"/>
    <mergeCell ref="AH49:AI49"/>
    <mergeCell ref="AJ49:AK49"/>
    <mergeCell ref="AF51:AG51"/>
    <mergeCell ref="AN51:AO51"/>
    <mergeCell ref="AB44:AC44"/>
    <mergeCell ref="AB43:AC43"/>
    <mergeCell ref="AL46:AM46"/>
    <mergeCell ref="AJ46:AK46"/>
    <mergeCell ref="V43:W43"/>
    <mergeCell ref="T43:U43"/>
    <mergeCell ref="AN47:AO47"/>
    <mergeCell ref="AF46:AG46"/>
    <mergeCell ref="AH46:AI46"/>
    <mergeCell ref="AL45:AM45"/>
    <mergeCell ref="AJ45:AK45"/>
    <mergeCell ref="AT51:AU51"/>
    <mergeCell ref="AR41:AS41"/>
    <mergeCell ref="AR51:AS51"/>
    <mergeCell ref="AR50:AS50"/>
    <mergeCell ref="AR49:AS49"/>
    <mergeCell ref="AR48:AS48"/>
    <mergeCell ref="AT49:AU49"/>
    <mergeCell ref="AV49:AW49"/>
    <mergeCell ref="AV50:AW50"/>
    <mergeCell ref="AT50:AU50"/>
    <mergeCell ref="AT48:AU48"/>
    <mergeCell ref="AV48:AW48"/>
    <mergeCell ref="AV47:AW47"/>
    <mergeCell ref="AT47:AU47"/>
    <mergeCell ref="AV46:AW46"/>
    <mergeCell ref="AT46:AU46"/>
    <mergeCell ref="AV41:AW41"/>
    <mergeCell ref="AT41:AU41"/>
    <mergeCell ref="AR47:AS47"/>
    <mergeCell ref="AR44:AS44"/>
    <mergeCell ref="AR42:AS42"/>
    <mergeCell ref="AR46:AS46"/>
    <mergeCell ref="AR45:AS45"/>
    <mergeCell ref="AV42:AW42"/>
    <mergeCell ref="A51:C51"/>
    <mergeCell ref="AL51:AM51"/>
    <mergeCell ref="J51:K51"/>
    <mergeCell ref="AJ43:AK43"/>
    <mergeCell ref="L48:M48"/>
    <mergeCell ref="L47:M47"/>
    <mergeCell ref="L46:M46"/>
    <mergeCell ref="L45:M45"/>
    <mergeCell ref="N47:O47"/>
    <mergeCell ref="N46:O46"/>
    <mergeCell ref="AD49:AE49"/>
    <mergeCell ref="AL49:AM49"/>
    <mergeCell ref="AF49:AG49"/>
    <mergeCell ref="AH51:AI51"/>
    <mergeCell ref="AH50:AI50"/>
    <mergeCell ref="AJ50:AK50"/>
    <mergeCell ref="AB45:AC45"/>
    <mergeCell ref="Z47:AA47"/>
    <mergeCell ref="Z46:AA46"/>
    <mergeCell ref="Z45:AA45"/>
    <mergeCell ref="AB46:AC46"/>
    <mergeCell ref="AD51:AE51"/>
    <mergeCell ref="D51:E51"/>
    <mergeCell ref="F51:G51"/>
    <mergeCell ref="AP50:AQ50"/>
    <mergeCell ref="AP48:AQ48"/>
    <mergeCell ref="AJ51:AK51"/>
    <mergeCell ref="AJ48:AK48"/>
    <mergeCell ref="AH40:AI40"/>
    <mergeCell ref="L51:M51"/>
    <mergeCell ref="N51:O51"/>
    <mergeCell ref="P51:Q51"/>
    <mergeCell ref="R51:S51"/>
    <mergeCell ref="AH42:AI42"/>
    <mergeCell ref="AF45:AG45"/>
    <mergeCell ref="AH45:AI45"/>
    <mergeCell ref="AB50:AC50"/>
    <mergeCell ref="AB49:AC49"/>
    <mergeCell ref="AB48:AC48"/>
    <mergeCell ref="Z44:AA44"/>
    <mergeCell ref="Z43:AA43"/>
    <mergeCell ref="Z42:AA42"/>
    <mergeCell ref="Z41:AA41"/>
    <mergeCell ref="AJ42:AK42"/>
    <mergeCell ref="AH43:AI43"/>
    <mergeCell ref="AP49:AQ49"/>
    <mergeCell ref="AP51:AQ51"/>
    <mergeCell ref="L50:M50"/>
    <mergeCell ref="D43:E43"/>
    <mergeCell ref="B39:C40"/>
    <mergeCell ref="BH5:BH6"/>
    <mergeCell ref="W5:AO5"/>
    <mergeCell ref="D5:V5"/>
    <mergeCell ref="AN43:AO43"/>
    <mergeCell ref="AP43:AQ43"/>
    <mergeCell ref="AP42:AQ42"/>
    <mergeCell ref="AJ40:AK40"/>
    <mergeCell ref="J41:K41"/>
    <mergeCell ref="J40:K40"/>
    <mergeCell ref="D40:E40"/>
    <mergeCell ref="D41:E41"/>
    <mergeCell ref="D42:E42"/>
    <mergeCell ref="AP41:AQ41"/>
    <mergeCell ref="AP5:BG5"/>
    <mergeCell ref="P40:Q40"/>
    <mergeCell ref="R40:S40"/>
    <mergeCell ref="T40:U40"/>
    <mergeCell ref="P41:Q41"/>
    <mergeCell ref="R41:S41"/>
    <mergeCell ref="P43:Q43"/>
    <mergeCell ref="AB42:AC42"/>
    <mergeCell ref="R42:S42"/>
    <mergeCell ref="T42:U42"/>
    <mergeCell ref="R43:S43"/>
    <mergeCell ref="Z39:AC39"/>
    <mergeCell ref="AB41:AC41"/>
    <mergeCell ref="AB40:AC40"/>
    <mergeCell ref="T41:U41"/>
    <mergeCell ref="V42:W42"/>
    <mergeCell ref="X43:Y43"/>
    <mergeCell ref="L43:M43"/>
    <mergeCell ref="L42:M42"/>
    <mergeCell ref="N40:O40"/>
    <mergeCell ref="V41:W41"/>
    <mergeCell ref="V40:W40"/>
    <mergeCell ref="P39:Q39"/>
    <mergeCell ref="R39:W39"/>
    <mergeCell ref="X39:Y39"/>
    <mergeCell ref="AX51:AY51"/>
    <mergeCell ref="V1:BH2"/>
    <mergeCell ref="AX50:AY50"/>
    <mergeCell ref="AX49:AY49"/>
    <mergeCell ref="AX48:AY48"/>
    <mergeCell ref="AX47:AY47"/>
    <mergeCell ref="AX46:AY46"/>
    <mergeCell ref="AX45:AY45"/>
    <mergeCell ref="AX44:AY44"/>
    <mergeCell ref="AX43:AY43"/>
    <mergeCell ref="AX42:AY42"/>
    <mergeCell ref="AX41:AY41"/>
    <mergeCell ref="A38:BH38"/>
    <mergeCell ref="A2:U2"/>
    <mergeCell ref="AF40:AG40"/>
    <mergeCell ref="AD40:AE40"/>
    <mergeCell ref="AF41:AG41"/>
    <mergeCell ref="AF42:AG42"/>
    <mergeCell ref="A1:U1"/>
    <mergeCell ref="A3:BH3"/>
    <mergeCell ref="AZ40:BA40"/>
    <mergeCell ref="AZ39:BE39"/>
    <mergeCell ref="AZ41:BA41"/>
    <mergeCell ref="BB41:BC41"/>
    <mergeCell ref="BD41:BE41"/>
    <mergeCell ref="BF41:BH41"/>
    <mergeCell ref="AZ42:BA42"/>
    <mergeCell ref="BB42:BC42"/>
    <mergeCell ref="BD42:BE42"/>
    <mergeCell ref="BF42:BH42"/>
    <mergeCell ref="BD40:BE40"/>
    <mergeCell ref="BB40:BC40"/>
    <mergeCell ref="AV39:AY39"/>
    <mergeCell ref="AX40:AY40"/>
    <mergeCell ref="AP39:AU39"/>
    <mergeCell ref="BF39:BH40"/>
    <mergeCell ref="AP40:AQ40"/>
    <mergeCell ref="AR40:AS40"/>
    <mergeCell ref="AV40:AW40"/>
    <mergeCell ref="AT40:AU40"/>
    <mergeCell ref="C5:C6"/>
    <mergeCell ref="B5:B6"/>
    <mergeCell ref="AZ51:BA51"/>
    <mergeCell ref="BB51:BC51"/>
    <mergeCell ref="BD51:BE51"/>
    <mergeCell ref="BF51:BH51"/>
    <mergeCell ref="AZ46:BA46"/>
    <mergeCell ref="BB46:BC46"/>
    <mergeCell ref="BD46:BE46"/>
    <mergeCell ref="BF46:BH46"/>
    <mergeCell ref="AZ47:BA47"/>
    <mergeCell ref="BB47:BC47"/>
    <mergeCell ref="BD47:BE47"/>
    <mergeCell ref="BF47:BH47"/>
    <mergeCell ref="AZ48:BA48"/>
    <mergeCell ref="BB48:BC48"/>
    <mergeCell ref="BD48:BE48"/>
    <mergeCell ref="BF48:BH48"/>
    <mergeCell ref="AZ49:BA49"/>
    <mergeCell ref="BB49:BC49"/>
    <mergeCell ref="BD49:BE49"/>
    <mergeCell ref="BF49:BH49"/>
    <mergeCell ref="AZ50:BA50"/>
    <mergeCell ref="BB50:BC50"/>
    <mergeCell ref="BD50:BE50"/>
    <mergeCell ref="BF50:BH50"/>
    <mergeCell ref="AZ43:BA43"/>
    <mergeCell ref="BB43:BC43"/>
    <mergeCell ref="BD43:BE43"/>
    <mergeCell ref="BF43:BH43"/>
    <mergeCell ref="AZ44:BA44"/>
    <mergeCell ref="BB44:BC44"/>
    <mergeCell ref="BD44:BE44"/>
    <mergeCell ref="BF44:BH44"/>
    <mergeCell ref="AZ45:BA45"/>
    <mergeCell ref="BB45:BC45"/>
    <mergeCell ref="BD45:BE45"/>
    <mergeCell ref="BF45:BH45"/>
    <mergeCell ref="AP54:BH56"/>
    <mergeCell ref="AP58:BH60"/>
    <mergeCell ref="AP62:BH64"/>
    <mergeCell ref="AP90:BH92"/>
    <mergeCell ref="AP86:BH88"/>
    <mergeCell ref="AP82:BH84"/>
    <mergeCell ref="AP78:BH80"/>
    <mergeCell ref="AP74:BH76"/>
    <mergeCell ref="AP70:BH72"/>
    <mergeCell ref="AP66:BH68"/>
  </mergeCells>
  <phoneticPr fontId="17" type="noConversion"/>
  <printOptions horizontalCentered="1"/>
  <pageMargins left="0.196850393700787" right="0.196850393700787" top="0.23622047244094499" bottom="0.118110236220472" header="0" footer="0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indexed="11"/>
  </sheetPr>
  <dimension ref="A1:AB181"/>
  <sheetViews>
    <sheetView topLeftCell="K1" zoomScale="115" zoomScaleNormal="115" zoomScaleSheetLayoutView="100" workbookViewId="0">
      <pane xSplit="3" ySplit="3" topLeftCell="N168" activePane="bottomRight" state="frozen"/>
      <selection activeCell="A334" sqref="A334:N334"/>
      <selection pane="topRight" activeCell="A334" sqref="A334:N334"/>
      <selection pane="bottomLeft" activeCell="A334" sqref="A334:N334"/>
      <selection pane="bottomRight" activeCell="T146" sqref="T146"/>
    </sheetView>
  </sheetViews>
  <sheetFormatPr defaultRowHeight="15.75"/>
  <cols>
    <col min="1" max="1" width="2.75" hidden="1" customWidth="1"/>
    <col min="2" max="2" width="2.75" style="6" hidden="1" customWidth="1"/>
    <col min="3" max="3" width="2.75" style="7" hidden="1" customWidth="1"/>
    <col min="4" max="4" width="2.75" hidden="1" customWidth="1"/>
    <col min="5" max="5" width="2.75" style="7" hidden="1" customWidth="1"/>
    <col min="6" max="6" width="2.75" hidden="1" customWidth="1"/>
    <col min="7" max="7" width="2.75" style="7" hidden="1" customWidth="1"/>
    <col min="8" max="8" width="2.75" hidden="1" customWidth="1"/>
    <col min="9" max="9" width="2.75" style="7" hidden="1" customWidth="1"/>
    <col min="10" max="10" width="2.75" bestFit="1" customWidth="1"/>
    <col min="11" max="11" width="6.25" style="4" customWidth="1"/>
    <col min="12" max="12" width="5.375" style="4" customWidth="1"/>
    <col min="13" max="13" width="7.875" style="5" customWidth="1"/>
    <col min="14" max="18" width="4.875" style="42" customWidth="1"/>
    <col min="19" max="23" width="4.875" style="4" customWidth="1"/>
    <col min="24" max="27" width="4.625" style="4" customWidth="1"/>
    <col min="28" max="28" width="8.25" style="10" customWidth="1"/>
  </cols>
  <sheetData>
    <row r="1" spans="1:28" ht="18.75" customHeight="1">
      <c r="K1" s="824" t="s">
        <v>349</v>
      </c>
      <c r="L1" s="824"/>
      <c r="M1" s="824"/>
      <c r="N1" s="824"/>
      <c r="O1" s="824"/>
      <c r="P1" s="826" t="s">
        <v>40</v>
      </c>
      <c r="Q1" s="826"/>
      <c r="R1" s="826"/>
      <c r="S1" s="826"/>
      <c r="T1" s="826"/>
      <c r="U1" s="826"/>
      <c r="V1" s="826"/>
      <c r="W1" s="75" t="s">
        <v>176</v>
      </c>
      <c r="X1" s="76">
        <v>19</v>
      </c>
      <c r="Y1" s="77" t="s">
        <v>177</v>
      </c>
      <c r="Z1" s="832" t="s">
        <v>1405</v>
      </c>
      <c r="AA1" s="832"/>
      <c r="AB1" s="64"/>
    </row>
    <row r="2" spans="1:28" s="4" customFormat="1" ht="22.5" customHeight="1" thickBot="1">
      <c r="B2" s="35"/>
      <c r="C2" s="36"/>
      <c r="E2" s="36"/>
      <c r="G2" s="36"/>
      <c r="I2" s="36"/>
      <c r="K2" s="825"/>
      <c r="L2" s="825"/>
      <c r="M2" s="825"/>
      <c r="N2" s="825"/>
      <c r="O2" s="825"/>
      <c r="P2" s="122"/>
      <c r="Q2" s="830" t="s">
        <v>224</v>
      </c>
      <c r="R2" s="830"/>
      <c r="S2" s="78" t="s">
        <v>1404</v>
      </c>
      <c r="T2" s="830" t="s">
        <v>195</v>
      </c>
      <c r="U2" s="830"/>
      <c r="V2" s="831" t="s">
        <v>469</v>
      </c>
      <c r="W2" s="831"/>
      <c r="X2" s="79"/>
      <c r="Y2" s="80"/>
      <c r="Z2" s="81"/>
      <c r="AA2" s="82"/>
      <c r="AB2" s="83"/>
    </row>
    <row r="3" spans="1:28" s="37" customFormat="1" ht="12" thickTop="1">
      <c r="A3" s="833"/>
      <c r="B3" s="834"/>
      <c r="C3" s="834"/>
      <c r="D3" s="834"/>
      <c r="E3" s="834"/>
      <c r="F3" s="834"/>
      <c r="G3" s="834"/>
      <c r="H3" s="834"/>
      <c r="I3" s="834"/>
      <c r="J3" s="834"/>
      <c r="K3" s="84" t="s">
        <v>41</v>
      </c>
      <c r="L3" s="85" t="s">
        <v>28</v>
      </c>
      <c r="M3" s="85" t="s">
        <v>3</v>
      </c>
      <c r="N3" s="835" t="s">
        <v>42</v>
      </c>
      <c r="O3" s="835"/>
      <c r="P3" s="835"/>
      <c r="Q3" s="835"/>
      <c r="R3" s="835"/>
      <c r="S3" s="835"/>
      <c r="T3" s="835"/>
      <c r="U3" s="835"/>
      <c r="V3" s="835"/>
      <c r="W3" s="835"/>
      <c r="X3" s="85" t="s">
        <v>43</v>
      </c>
      <c r="Y3" s="85" t="s">
        <v>194</v>
      </c>
      <c r="Z3" s="85" t="s">
        <v>44</v>
      </c>
      <c r="AA3" s="86" t="s">
        <v>193</v>
      </c>
      <c r="AB3" s="87" t="s">
        <v>178</v>
      </c>
    </row>
    <row r="4" spans="1:28" s="3" customFormat="1" ht="11.25" customHeight="1">
      <c r="A4" s="111">
        <f>IF(N4=0,0,VLOOKUP(N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B4" s="111">
        <f>IF(O4=0,0,VLOOKUP(O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C4" s="111">
        <f>IF(P4=0,0,VLOOKUP(P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4</v>
      </c>
      <c r="D4" s="111">
        <f>IF(Q4=0,0,VLOOKUP(Q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E4" s="111">
        <f>IF(R4=0,0,VLOOKUP(R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F4" s="111">
        <f>IF(S4=0,0,VLOOKUP(S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G4" s="111">
        <f>IF(T4=0,0,VLOOKUP(T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H4" s="111">
        <f>IF(U4=0,0,VLOOKUP(U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I4" s="111">
        <f>IF(V4=0,0,VLOOKUP(V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J4" s="111">
        <f>IF(W4=0,0,VLOOKUP(W4,'T-L-K'!$B$7:$BH$36,IF(AND($M4="Văn",$S$2="I"),3,IF(AND($M4="Văn",$S$2="II"),22,IF(AND($M4="Toán",$S$2="I"),4,IF(AND($M4="Toán",$S$2="II"),23,IF(AND($M4="Anh",$S$2="I"),5,IF(AND($M4="Anh",$S$2="II"),24,IF(AND($M4="TD",$S$2="I"),6,IF(AND($M4="TD",$S$2="II"),25,IF(AND($M4="QP",$S$2="I"),7,IF(AND($M4="QP",$S$2="II"),26,IF(AND($M4="Sử",$S$2="I"),8,IF(AND($M4="Sử",$S$2="II"),27,IF(AND($M4="GDĐP",$S$2="I"),9,IF(AND($M4="GDĐP",$S$2="II"),28,IF(AND($M4="TN-HN",$S$2="I"),10,IF(AND($M4="TN-HN",$S$2="II"),29,IF(AND($M4="Lý",$S$2="I"),11,IF(AND($M4="Lý",$S$2="II"),30,IF(AND($M4="HóA",$S$2="I"),12,IF(AND($M4="HóA",$S$2="II"),31,IF(AND($M4="Sinh",$S$2="I"),13,IF(AND($M4="Sinh",$S$2="II"),32,IF(AND($M4="ĐịA",$S$2="I"),14,IF(AND($M4="ĐịA",$S$2="II"),33,IF(AND($M4="KT-PL",$S$2="I"),15,IF(AND($M4="KT-PL",$S$2="II"),34,IF(AND($M4="Tin",$S$2="I"),16,IF(AND($M4="Tin",$S$2="II"),35,IF(AND($M4="CNc",$S$2="I"),17,IF(AND($M4="CNc",$S$2="II"),36,IF(AND($M4="CNn",$S$2="I"),18,IF(AND($M4="CNn",$S$2="II"),37,IF(AND($M4="Nhạc",$S$2="I"),19,IF(AND($M4="Nhạc",$S$2="II"),38,IF(AND($M4="MT",$S$2="I"),20,IF(AND($M4="MT",$S$2="II"),39,59))))))))))))))))))))))))))))))))))))))</f>
        <v>0</v>
      </c>
      <c r="K4" s="810" t="s">
        <v>13</v>
      </c>
      <c r="L4" s="813" t="str">
        <f>IF(K4=0,0,VLOOKUP(K4,CBGV!$B$4:$M$69,12,0))</f>
        <v>10A3</v>
      </c>
      <c r="M4" s="54" t="s">
        <v>14</v>
      </c>
      <c r="N4" s="363" t="s">
        <v>174</v>
      </c>
      <c r="O4" s="364" t="s">
        <v>217</v>
      </c>
      <c r="P4" s="364" t="s">
        <v>149</v>
      </c>
      <c r="Q4" s="364"/>
      <c r="R4" s="365"/>
      <c r="S4" s="365"/>
      <c r="T4" s="365"/>
      <c r="U4" s="366"/>
      <c r="V4" s="366"/>
      <c r="W4" s="367"/>
      <c r="X4" s="813">
        <f>IF(K4=0,0,VLOOKUP(K4,CBGV!$B$4:$P$69,14,0))+IF(L4=0,0,VLOOKUP(L4,'T-L-K'!$B$7:$BH$36,2,0))</f>
        <v>5</v>
      </c>
      <c r="Y4" s="823">
        <f>SUM(A4:J6)</f>
        <v>13</v>
      </c>
      <c r="Z4" s="823">
        <f>SUM(A4:J6)+X4</f>
        <v>18</v>
      </c>
      <c r="AA4" s="813">
        <f>IF((Z4-(VLOOKUP(K4,CBGV!$B$4:$P$69,13,0)))&lt;=-14,"/",(Z4-(VLOOKUP(K4,CBGV!$B$4:$P$69,13,0))))</f>
        <v>1</v>
      </c>
      <c r="AB4" s="88" t="s">
        <v>45</v>
      </c>
    </row>
    <row r="5" spans="1:28" s="3" customFormat="1" ht="11.25" customHeight="1">
      <c r="A5" s="111">
        <f>IF(N5=0,0,VLOOKUP(N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B5" s="111">
        <f>IF(O5=0,0,VLOOKUP(O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C5" s="111">
        <f>IF(P5=0,0,VLOOKUP(P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D5" s="111">
        <f>IF(Q5=0,0,VLOOKUP(Q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E5" s="111">
        <f>IF(R5=0,0,VLOOKUP(R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F5" s="111">
        <f>IF(S5=0,0,VLOOKUP(S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G5" s="111">
        <f>IF(T5=0,0,VLOOKUP(T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H5" s="111">
        <f>IF(U5=0,0,VLOOKUP(U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I5" s="111">
        <f>IF(V5=0,0,VLOOKUP(V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J5" s="111">
        <f>IF(W5=0,0,VLOOKUP(W5,'T-L-K'!$B$7:$BH$36,IF(AND($M5="Văn",$S$2="I"),3,IF(AND($M5="Văn",$S$2="II"),22,IF(AND($M5="Toán",$S$2="I"),4,IF(AND($M5="Toán",$S$2="II"),23,IF(AND($M5="Anh",$S$2="I"),5,IF(AND($M5="Anh",$S$2="II"),24,IF(AND($M5="TD",$S$2="I"),6,IF(AND($M5="TD",$S$2="II"),25,IF(AND($M5="QP",$S$2="I"),7,IF(AND($M5="QP",$S$2="II"),26,IF(AND($M5="Sử",$S$2="I"),8,IF(AND($M5="Sử",$S$2="II"),27,IF(AND($M5="GDĐP",$S$2="I"),9,IF(AND($M5="GDĐP",$S$2="II"),28,IF(AND($M5="TN-HN",$S$2="I"),10,IF(AND($M5="TN-HN",$S$2="II"),29,IF(AND($M5="Lý",$S$2="I"),11,IF(AND($M5="Lý",$S$2="II"),30,IF(AND($M5="HóA",$S$2="I"),12,IF(AND($M5="HóA",$S$2="II"),31,IF(AND($M5="Sinh",$S$2="I"),13,IF(AND($M5="Sinh",$S$2="II"),32,IF(AND($M5="ĐịA",$S$2="I"),14,IF(AND($M5="ĐịA",$S$2="II"),33,IF(AND($M5="KT-PL",$S$2="I"),15,IF(AND($M5="KT-PL",$S$2="II"),34,IF(AND($M5="Tin",$S$2="I"),16,IF(AND($M5="Tin",$S$2="II"),35,IF(AND($M5="CNc",$S$2="I"),17,IF(AND($M5="CNc",$S$2="II"),36,IF(AND($M5="CNn",$S$2="I"),18,IF(AND($M5="CNn",$S$2="II"),37,IF(AND($M5="Nhạc",$S$2="I"),19,IF(AND($M5="Nhạc",$S$2="II"),38,IF(AND($M5="MT",$S$2="I"),20,IF(AND($M5="MT",$S$2="II"),39,59))))))))))))))))))))))))))))))))))))))</f>
        <v>0</v>
      </c>
      <c r="K5" s="811"/>
      <c r="L5" s="814"/>
      <c r="M5" s="55" t="s">
        <v>14</v>
      </c>
      <c r="N5" s="368"/>
      <c r="O5" s="369"/>
      <c r="P5" s="369"/>
      <c r="Q5" s="369"/>
      <c r="R5" s="370"/>
      <c r="S5" s="370"/>
      <c r="T5" s="370"/>
      <c r="U5" s="371"/>
      <c r="V5" s="371"/>
      <c r="W5" s="372"/>
      <c r="X5" s="814"/>
      <c r="Y5" s="814"/>
      <c r="Z5" s="814"/>
      <c r="AA5" s="814"/>
      <c r="AB5" s="88" t="s">
        <v>45</v>
      </c>
    </row>
    <row r="6" spans="1:28" s="3" customFormat="1" ht="11.25" customHeight="1">
      <c r="A6" s="111">
        <f>IF(N6=0,0,VLOOKUP(N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1</v>
      </c>
      <c r="B6" s="111">
        <f>IF(O6=0,0,VLOOKUP(O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C6" s="111">
        <f>IF(P6=0,0,VLOOKUP(P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D6" s="111">
        <f>IF(Q6=0,0,VLOOKUP(Q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E6" s="111">
        <f>IF(R6=0,0,VLOOKUP(R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F6" s="111">
        <f>IF(S6=0,0,VLOOKUP(S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G6" s="111">
        <f>IF(T6=0,0,VLOOKUP(T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H6" s="111">
        <f>IF(U6=0,0,VLOOKUP(U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I6" s="111">
        <f>IF(V6=0,0,VLOOKUP(V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J6" s="111">
        <f>IF(W6=0,0,VLOOKUP(W6,'T-L-K'!$B$7:$BH$36,IF(AND($M6="Văn",$S$2="I"),3,IF(AND($M6="Văn",$S$2="II"),22,IF(AND($M6="Toán",$S$2="I"),4,IF(AND($M6="Toán",$S$2="II"),23,IF(AND($M6="Anh",$S$2="I"),5,IF(AND($M6="Anh",$S$2="II"),24,IF(AND($M6="TD",$S$2="I"),6,IF(AND($M6="TD",$S$2="II"),25,IF(AND($M6="QP",$S$2="I"),7,IF(AND($M6="QP",$S$2="II"),26,IF(AND($M6="Sử",$S$2="I"),8,IF(AND($M6="Sử",$S$2="II"),27,IF(AND($M6="GDĐP",$S$2="I"),9,IF(AND($M6="GDĐP",$S$2="II"),28,IF(AND($M6="TN-HN",$S$2="I"),10,IF(AND($M6="TN-HN",$S$2="II"),29,IF(AND($M6="Lý",$S$2="I"),11,IF(AND($M6="Lý",$S$2="II"),30,IF(AND($M6="HóA",$S$2="I"),12,IF(AND($M6="HóA",$S$2="II"),31,IF(AND($M6="Sinh",$S$2="I"),13,IF(AND($M6="Sinh",$S$2="II"),32,IF(AND($M6="ĐịA",$S$2="I"),14,IF(AND($M6="ĐịA",$S$2="II"),33,IF(AND($M6="KT-PL",$S$2="I"),15,IF(AND($M6="KT-PL",$S$2="II"),34,IF(AND($M6="Tin",$S$2="I"),16,IF(AND($M6="Tin",$S$2="II"),35,IF(AND($M6="CNc",$S$2="I"),17,IF(AND($M6="CNc",$S$2="II"),36,IF(AND($M6="CNn",$S$2="I"),18,IF(AND($M6="CNn",$S$2="II"),37,IF(AND($M6="Nhạc",$S$2="I"),19,IF(AND($M6="Nhạc",$S$2="II"),38,IF(AND($M6="MT",$S$2="I"),20,IF(AND($M6="MT",$S$2="II"),39,59))))))))))))))))))))))))))))))))))))))</f>
        <v>0</v>
      </c>
      <c r="K6" s="812"/>
      <c r="L6" s="815"/>
      <c r="M6" s="56" t="s">
        <v>320</v>
      </c>
      <c r="N6" s="373" t="s">
        <v>149</v>
      </c>
      <c r="O6" s="374"/>
      <c r="P6" s="374"/>
      <c r="Q6" s="374"/>
      <c r="R6" s="375"/>
      <c r="S6" s="375"/>
      <c r="T6" s="375"/>
      <c r="U6" s="376"/>
      <c r="V6" s="376"/>
      <c r="W6" s="377"/>
      <c r="X6" s="815"/>
      <c r="Y6" s="815"/>
      <c r="Z6" s="815"/>
      <c r="AA6" s="815"/>
      <c r="AB6" s="88" t="s">
        <v>45</v>
      </c>
    </row>
    <row r="7" spans="1:28" s="3" customFormat="1" ht="11.25" customHeight="1">
      <c r="A7" s="111">
        <f>IF(N7=0,0,VLOOKUP(N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4</v>
      </c>
      <c r="B7" s="111">
        <f>IF(O7=0,0,VLOOKUP(O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4</v>
      </c>
      <c r="C7" s="111">
        <f>IF(P7=0,0,VLOOKUP(P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D7" s="111">
        <f>IF(Q7=0,0,VLOOKUP(Q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E7" s="111">
        <f>IF(R7=0,0,VLOOKUP(R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F7" s="111">
        <f>IF(S7=0,0,VLOOKUP(S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G7" s="111">
        <f>IF(T7=0,0,VLOOKUP(T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H7" s="111">
        <f>IF(U7=0,0,VLOOKUP(U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I7" s="111">
        <f>IF(V7=0,0,VLOOKUP(V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J7" s="111">
        <f>IF(W7=0,0,VLOOKUP(W7,'T-L-K'!$B$7:$BH$36,IF(AND($M7="Văn",$S$2="I"),3,IF(AND($M7="Văn",$S$2="II"),22,IF(AND($M7="Toán",$S$2="I"),4,IF(AND($M7="Toán",$S$2="II"),23,IF(AND($M7="Anh",$S$2="I"),5,IF(AND($M7="Anh",$S$2="II"),24,IF(AND($M7="TD",$S$2="I"),6,IF(AND($M7="TD",$S$2="II"),25,IF(AND($M7="QP",$S$2="I"),7,IF(AND($M7="QP",$S$2="II"),26,IF(AND($M7="Sử",$S$2="I"),8,IF(AND($M7="Sử",$S$2="II"),27,IF(AND($M7="GDĐP",$S$2="I"),9,IF(AND($M7="GDĐP",$S$2="II"),28,IF(AND($M7="TN-HN",$S$2="I"),10,IF(AND($M7="TN-HN",$S$2="II"),29,IF(AND($M7="Lý",$S$2="I"),11,IF(AND($M7="Lý",$S$2="II"),30,IF(AND($M7="HóA",$S$2="I"),12,IF(AND($M7="HóA",$S$2="II"),31,IF(AND($M7="Sinh",$S$2="I"),13,IF(AND($M7="Sinh",$S$2="II"),32,IF(AND($M7="ĐịA",$S$2="I"),14,IF(AND($M7="ĐịA",$S$2="II"),33,IF(AND($M7="KT-PL",$S$2="I"),15,IF(AND($M7="KT-PL",$S$2="II"),34,IF(AND($M7="Tin",$S$2="I"),16,IF(AND($M7="Tin",$S$2="II"),35,IF(AND($M7="CNc",$S$2="I"),17,IF(AND($M7="CNc",$S$2="II"),36,IF(AND($M7="CNn",$S$2="I"),18,IF(AND($M7="CNn",$S$2="II"),37,IF(AND($M7="Nhạc",$S$2="I"),19,IF(AND($M7="Nhạc",$S$2="II"),38,IF(AND($M7="MT",$S$2="I"),20,IF(AND($M7="MT",$S$2="II"),39,59))))))))))))))))))))))))))))))))))))))</f>
        <v>0</v>
      </c>
      <c r="K7" s="820" t="s">
        <v>46</v>
      </c>
      <c r="L7" s="813" t="str">
        <f>IF(K7=0,0,VLOOKUP(K7,CBGV!$B$4:$M$69,12,0))</f>
        <v>11A7</v>
      </c>
      <c r="M7" s="57" t="s">
        <v>14</v>
      </c>
      <c r="N7" s="363" t="s">
        <v>204</v>
      </c>
      <c r="O7" s="364" t="s">
        <v>198</v>
      </c>
      <c r="P7" s="364"/>
      <c r="Q7" s="364"/>
      <c r="R7" s="365"/>
      <c r="S7" s="365"/>
      <c r="T7" s="365"/>
      <c r="U7" s="366"/>
      <c r="V7" s="366"/>
      <c r="W7" s="367"/>
      <c r="X7" s="816">
        <f>IF(K7=0,0,VLOOKUP(K7,CBGV!$B$4:$P$69,14,0))+IF(L7=0,0,VLOOKUP(L7,'T-L-K'!$B$7:$BH$36,2,0))</f>
        <v>8</v>
      </c>
      <c r="Y7" s="819">
        <f>SUM(A7:J9)</f>
        <v>9</v>
      </c>
      <c r="Z7" s="819">
        <f>SUM(A7:J9)+X7</f>
        <v>17</v>
      </c>
      <c r="AA7" s="816">
        <f>IF((Z7-(VLOOKUP(K7,CBGV!$B$4:$P$69,13,0)))&lt;=-14,"/",(Z7-(VLOOKUP(K7,CBGV!$B$4:$P$69,13,0))))</f>
        <v>0</v>
      </c>
      <c r="AB7" s="88" t="s">
        <v>45</v>
      </c>
    </row>
    <row r="8" spans="1:28" s="3" customFormat="1" ht="11.25" customHeight="1">
      <c r="A8" s="111">
        <f>IF(N8=0,0,VLOOKUP(N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B8" s="111">
        <f>IF(O8=0,0,VLOOKUP(O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C8" s="111">
        <f>IF(P8=0,0,VLOOKUP(P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D8" s="111">
        <f>IF(Q8=0,0,VLOOKUP(Q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E8" s="111">
        <f>IF(R8=0,0,VLOOKUP(R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F8" s="111">
        <f>IF(S8=0,0,VLOOKUP(S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G8" s="111">
        <f>IF(T8=0,0,VLOOKUP(T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H8" s="111">
        <f>IF(U8=0,0,VLOOKUP(U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I8" s="111">
        <f>IF(V8=0,0,VLOOKUP(V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J8" s="111">
        <f>IF(W8=0,0,VLOOKUP(W8,'T-L-K'!$B$7:$BH$36,IF(AND($M8="Văn",$S$2="I"),3,IF(AND($M8="Văn",$S$2="II"),22,IF(AND($M8="Toán",$S$2="I"),4,IF(AND($M8="Toán",$S$2="II"),23,IF(AND($M8="Anh",$S$2="I"),5,IF(AND($M8="Anh",$S$2="II"),24,IF(AND($M8="TD",$S$2="I"),6,IF(AND($M8="TD",$S$2="II"),25,IF(AND($M8="QP",$S$2="I"),7,IF(AND($M8="QP",$S$2="II"),26,IF(AND($M8="Sử",$S$2="I"),8,IF(AND($M8="Sử",$S$2="II"),27,IF(AND($M8="GDĐP",$S$2="I"),9,IF(AND($M8="GDĐP",$S$2="II"),28,IF(AND($M8="TN-HN",$S$2="I"),10,IF(AND($M8="TN-HN",$S$2="II"),29,IF(AND($M8="Lý",$S$2="I"),11,IF(AND($M8="Lý",$S$2="II"),30,IF(AND($M8="HóA",$S$2="I"),12,IF(AND($M8="HóA",$S$2="II"),31,IF(AND($M8="Sinh",$S$2="I"),13,IF(AND($M8="Sinh",$S$2="II"),32,IF(AND($M8="ĐịA",$S$2="I"),14,IF(AND($M8="ĐịA",$S$2="II"),33,IF(AND($M8="KT-PL",$S$2="I"),15,IF(AND($M8="KT-PL",$S$2="II"),34,IF(AND($M8="Tin",$S$2="I"),16,IF(AND($M8="Tin",$S$2="II"),35,IF(AND($M8="CNc",$S$2="I"),17,IF(AND($M8="CNc",$S$2="II"),36,IF(AND($M8="CNn",$S$2="I"),18,IF(AND($M8="CNn",$S$2="II"),37,IF(AND($M8="Nhạc",$S$2="I"),19,IF(AND($M8="Nhạc",$S$2="II"),38,IF(AND($M8="MT",$S$2="I"),20,IF(AND($M8="MT",$S$2="II"),39,59))))))))))))))))))))))))))))))))))))))</f>
        <v>0</v>
      </c>
      <c r="K8" s="821"/>
      <c r="L8" s="814"/>
      <c r="M8" s="51" t="s">
        <v>14</v>
      </c>
      <c r="N8" s="368"/>
      <c r="O8" s="369"/>
      <c r="P8" s="369"/>
      <c r="Q8" s="369"/>
      <c r="R8" s="370"/>
      <c r="S8" s="370"/>
      <c r="T8" s="370"/>
      <c r="U8" s="371"/>
      <c r="V8" s="371"/>
      <c r="W8" s="372"/>
      <c r="X8" s="817"/>
      <c r="Y8" s="817"/>
      <c r="Z8" s="817"/>
      <c r="AA8" s="817"/>
      <c r="AB8" s="88" t="s">
        <v>45</v>
      </c>
    </row>
    <row r="9" spans="1:28" s="3" customFormat="1" ht="11.25" customHeight="1">
      <c r="A9" s="111">
        <f>IF(N9=0,0,VLOOKUP(N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1</v>
      </c>
      <c r="B9" s="111">
        <f>IF(O9=0,0,VLOOKUP(O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C9" s="111">
        <f>IF(P9=0,0,VLOOKUP(P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D9" s="111">
        <f>IF(Q9=0,0,VLOOKUP(Q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E9" s="111">
        <f>IF(R9=0,0,VLOOKUP(R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F9" s="111">
        <f>IF(S9=0,0,VLOOKUP(S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G9" s="111">
        <f>IF(T9=0,0,VLOOKUP(T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H9" s="111">
        <f>IF(U9=0,0,VLOOKUP(U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I9" s="111">
        <f>IF(V9=0,0,VLOOKUP(V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J9" s="111">
        <f>IF(W9=0,0,VLOOKUP(W9,'T-L-K'!$B$7:$BH$36,IF(AND($M9="Văn",$S$2="I"),3,IF(AND($M9="Văn",$S$2="II"),22,IF(AND($M9="Toán",$S$2="I"),4,IF(AND($M9="Toán",$S$2="II"),23,IF(AND($M9="Anh",$S$2="I"),5,IF(AND($M9="Anh",$S$2="II"),24,IF(AND($M9="TD",$S$2="I"),6,IF(AND($M9="TD",$S$2="II"),25,IF(AND($M9="QP",$S$2="I"),7,IF(AND($M9="QP",$S$2="II"),26,IF(AND($M9="Sử",$S$2="I"),8,IF(AND($M9="Sử",$S$2="II"),27,IF(AND($M9="GDĐP",$S$2="I"),9,IF(AND($M9="GDĐP",$S$2="II"),28,IF(AND($M9="TN-HN",$S$2="I"),10,IF(AND($M9="TN-HN",$S$2="II"),29,IF(AND($M9="Lý",$S$2="I"),11,IF(AND($M9="Lý",$S$2="II"),30,IF(AND($M9="HóA",$S$2="I"),12,IF(AND($M9="HóA",$S$2="II"),31,IF(AND($M9="Sinh",$S$2="I"),13,IF(AND($M9="Sinh",$S$2="II"),32,IF(AND($M9="ĐịA",$S$2="I"),14,IF(AND($M9="ĐịA",$S$2="II"),33,IF(AND($M9="KT-PL",$S$2="I"),15,IF(AND($M9="KT-PL",$S$2="II"),34,IF(AND($M9="Tin",$S$2="I"),16,IF(AND($M9="Tin",$S$2="II"),35,IF(AND($M9="CNc",$S$2="I"),17,IF(AND($M9="CNc",$S$2="II"),36,IF(AND($M9="CNn",$S$2="I"),18,IF(AND($M9="CNn",$S$2="II"),37,IF(AND($M9="Nhạc",$S$2="I"),19,IF(AND($M9="Nhạc",$S$2="II"),38,IF(AND($M9="MT",$S$2="I"),20,IF(AND($M9="MT",$S$2="II"),39,59))))))))))))))))))))))))))))))))))))))</f>
        <v>0</v>
      </c>
      <c r="K9" s="822"/>
      <c r="L9" s="815"/>
      <c r="M9" s="52" t="s">
        <v>320</v>
      </c>
      <c r="N9" s="373" t="s">
        <v>204</v>
      </c>
      <c r="O9" s="374"/>
      <c r="P9" s="374"/>
      <c r="Q9" s="374"/>
      <c r="R9" s="375"/>
      <c r="S9" s="375"/>
      <c r="T9" s="375"/>
      <c r="U9" s="376"/>
      <c r="V9" s="376"/>
      <c r="W9" s="377"/>
      <c r="X9" s="818"/>
      <c r="Y9" s="818"/>
      <c r="Z9" s="818"/>
      <c r="AA9" s="818"/>
      <c r="AB9" s="88" t="s">
        <v>45</v>
      </c>
    </row>
    <row r="10" spans="1:28" s="3" customFormat="1" ht="11.25" customHeight="1">
      <c r="A10" s="111">
        <f>IF(N10=0,0,VLOOKUP(N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B10" s="111">
        <f>IF(O10=0,0,VLOOKUP(O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C10" s="111">
        <f>IF(P10=0,0,VLOOKUP(P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4</v>
      </c>
      <c r="D10" s="111">
        <f>IF(Q10=0,0,VLOOKUP(Q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E10" s="111">
        <f>IF(R10=0,0,VLOOKUP(R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F10" s="111">
        <f>IF(S10=0,0,VLOOKUP(S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G10" s="111">
        <f>IF(T10=0,0,VLOOKUP(T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H10" s="111">
        <f>IF(U10=0,0,VLOOKUP(U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I10" s="111">
        <f>IF(V10=0,0,VLOOKUP(V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J10" s="111">
        <f>IF(W10=0,0,VLOOKUP(W10,'T-L-K'!$B$7:$BH$36,IF(AND($M10="Văn",$S$2="I"),3,IF(AND($M10="Văn",$S$2="II"),22,IF(AND($M10="Toán",$S$2="I"),4,IF(AND($M10="Toán",$S$2="II"),23,IF(AND($M10="Anh",$S$2="I"),5,IF(AND($M10="Anh",$S$2="II"),24,IF(AND($M10="TD",$S$2="I"),6,IF(AND($M10="TD",$S$2="II"),25,IF(AND($M10="QP",$S$2="I"),7,IF(AND($M10="QP",$S$2="II"),26,IF(AND($M10="Sử",$S$2="I"),8,IF(AND($M10="Sử",$S$2="II"),27,IF(AND($M10="GDĐP",$S$2="I"),9,IF(AND($M10="GDĐP",$S$2="II"),28,IF(AND($M10="TN-HN",$S$2="I"),10,IF(AND($M10="TN-HN",$S$2="II"),29,IF(AND($M10="Lý",$S$2="I"),11,IF(AND($M10="Lý",$S$2="II"),30,IF(AND($M10="HóA",$S$2="I"),12,IF(AND($M10="HóA",$S$2="II"),31,IF(AND($M10="Sinh",$S$2="I"),13,IF(AND($M10="Sinh",$S$2="II"),32,IF(AND($M10="ĐịA",$S$2="I"),14,IF(AND($M10="ĐịA",$S$2="II"),33,IF(AND($M10="KT-PL",$S$2="I"),15,IF(AND($M10="KT-PL",$S$2="II"),34,IF(AND($M10="Tin",$S$2="I"),16,IF(AND($M10="Tin",$S$2="II"),35,IF(AND($M10="CNc",$S$2="I"),17,IF(AND($M10="CNc",$S$2="II"),36,IF(AND($M10="CNn",$S$2="I"),18,IF(AND($M10="CNn",$S$2="II"),37,IF(AND($M10="Nhạc",$S$2="I"),19,IF(AND($M10="Nhạc",$S$2="II"),38,IF(AND($M10="MT",$S$2="I"),20,IF(AND($M10="MT",$S$2="II"),39,59))))))))))))))))))))))))))))))))))))))</f>
        <v>0</v>
      </c>
      <c r="K10" s="810" t="s">
        <v>47</v>
      </c>
      <c r="L10" s="813">
        <f>IF(K10=0,0,VLOOKUP(K10,CBGV!$B$4:$M$69,12,0))</f>
        <v>0</v>
      </c>
      <c r="M10" s="54" t="s">
        <v>14</v>
      </c>
      <c r="N10" s="363" t="s">
        <v>32</v>
      </c>
      <c r="O10" s="364" t="s">
        <v>117</v>
      </c>
      <c r="P10" s="364" t="s">
        <v>200</v>
      </c>
      <c r="Q10" s="364"/>
      <c r="R10" s="365"/>
      <c r="S10" s="365"/>
      <c r="T10" s="365"/>
      <c r="U10" s="366"/>
      <c r="V10" s="366"/>
      <c r="W10" s="367"/>
      <c r="X10" s="813">
        <f>IF(K10=0,0,VLOOKUP(K10,CBGV!$B$4:$P$69,14,0))+IF(L10=0,0,VLOOKUP(L10,'T-L-K'!$B$7:$BH$36,2,0))</f>
        <v>4</v>
      </c>
      <c r="Y10" s="823">
        <f>SUM(A10:J12)</f>
        <v>12</v>
      </c>
      <c r="Z10" s="823">
        <f>SUM(A10:J12)+X10</f>
        <v>16</v>
      </c>
      <c r="AA10" s="813">
        <f>IF((Z10-(VLOOKUP(K10,CBGV!$B$4:$P$69,13,0)))&lt;=-14,"/",(Z10-(VLOOKUP(K10,CBGV!$B$4:$P$69,13,0))))</f>
        <v>-1</v>
      </c>
      <c r="AB10" s="88" t="s">
        <v>45</v>
      </c>
    </row>
    <row r="11" spans="1:28" s="3" customFormat="1" ht="11.25" customHeight="1">
      <c r="A11" s="111">
        <f>IF(N11=0,0,VLOOKUP(N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B11" s="111">
        <f>IF(O11=0,0,VLOOKUP(O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C11" s="111">
        <f>IF(P11=0,0,VLOOKUP(P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D11" s="111">
        <f>IF(Q11=0,0,VLOOKUP(Q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E11" s="111">
        <f>IF(R11=0,0,VLOOKUP(R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F11" s="111">
        <f>IF(S11=0,0,VLOOKUP(S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G11" s="111">
        <f>IF(T11=0,0,VLOOKUP(T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H11" s="111">
        <f>IF(U11=0,0,VLOOKUP(U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I11" s="111">
        <f>IF(V11=0,0,VLOOKUP(V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J11" s="111">
        <f>IF(W11=0,0,VLOOKUP(W11,'T-L-K'!$B$7:$BH$36,IF(AND($M11="Văn",$S$2="I"),3,IF(AND($M11="Văn",$S$2="II"),22,IF(AND($M11="Toán",$S$2="I"),4,IF(AND($M11="Toán",$S$2="II"),23,IF(AND($M11="Anh",$S$2="I"),5,IF(AND($M11="Anh",$S$2="II"),24,IF(AND($M11="TD",$S$2="I"),6,IF(AND($M11="TD",$S$2="II"),25,IF(AND($M11="QP",$S$2="I"),7,IF(AND($M11="QP",$S$2="II"),26,IF(AND($M11="Sử",$S$2="I"),8,IF(AND($M11="Sử",$S$2="II"),27,IF(AND($M11="GDĐP",$S$2="I"),9,IF(AND($M11="GDĐP",$S$2="II"),28,IF(AND($M11="TN-HN",$S$2="I"),10,IF(AND($M11="TN-HN",$S$2="II"),29,IF(AND($M11="Lý",$S$2="I"),11,IF(AND($M11="Lý",$S$2="II"),30,IF(AND($M11="HóA",$S$2="I"),12,IF(AND($M11="HóA",$S$2="II"),31,IF(AND($M11="Sinh",$S$2="I"),13,IF(AND($M11="Sinh",$S$2="II"),32,IF(AND($M11="ĐịA",$S$2="I"),14,IF(AND($M11="ĐịA",$S$2="II"),33,IF(AND($M11="KT-PL",$S$2="I"),15,IF(AND($M11="KT-PL",$S$2="II"),34,IF(AND($M11="Tin",$S$2="I"),16,IF(AND($M11="Tin",$S$2="II"),35,IF(AND($M11="CNc",$S$2="I"),17,IF(AND($M11="CNc",$S$2="II"),36,IF(AND($M11="CNn",$S$2="I"),18,IF(AND($M11="CNn",$S$2="II"),37,IF(AND($M11="Nhạc",$S$2="I"),19,IF(AND($M11="Nhạc",$S$2="II"),38,IF(AND($M11="MT",$S$2="I"),20,IF(AND($M11="MT",$S$2="II"),39,59))))))))))))))))))))))))))))))))))))))</f>
        <v>0</v>
      </c>
      <c r="K11" s="811"/>
      <c r="L11" s="814"/>
      <c r="M11" s="55" t="s">
        <v>14</v>
      </c>
      <c r="N11" s="368"/>
      <c r="O11" s="369"/>
      <c r="P11" s="369"/>
      <c r="Q11" s="369"/>
      <c r="R11" s="370"/>
      <c r="S11" s="370"/>
      <c r="T11" s="370"/>
      <c r="U11" s="371"/>
      <c r="V11" s="371"/>
      <c r="W11" s="372"/>
      <c r="X11" s="814"/>
      <c r="Y11" s="814"/>
      <c r="Z11" s="814"/>
      <c r="AA11" s="814"/>
      <c r="AB11" s="88" t="s">
        <v>45</v>
      </c>
    </row>
    <row r="12" spans="1:28" s="3" customFormat="1" ht="11.25" customHeight="1">
      <c r="A12" s="111">
        <f>IF(N12=0,0,VLOOKUP(N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B12" s="111">
        <f>IF(O12=0,0,VLOOKUP(O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C12" s="111">
        <f>IF(P12=0,0,VLOOKUP(P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D12" s="111">
        <f>IF(Q12=0,0,VLOOKUP(Q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E12" s="111">
        <f>IF(R12=0,0,VLOOKUP(R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F12" s="111">
        <f>IF(S12=0,0,VLOOKUP(S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G12" s="111">
        <f>IF(T12=0,0,VLOOKUP(T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H12" s="111">
        <f>IF(U12=0,0,VLOOKUP(U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I12" s="111">
        <f>IF(V12=0,0,VLOOKUP(V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J12" s="111">
        <f>IF(W12=0,0,VLOOKUP(W12,'T-L-K'!$B$7:$BH$36,IF(AND($M12="Văn",$S$2="I"),3,IF(AND($M12="Văn",$S$2="II"),22,IF(AND($M12="Toán",$S$2="I"),4,IF(AND($M12="Toán",$S$2="II"),23,IF(AND($M12="Anh",$S$2="I"),5,IF(AND($M12="Anh",$S$2="II"),24,IF(AND($M12="TD",$S$2="I"),6,IF(AND($M12="TD",$S$2="II"),25,IF(AND($M12="QP",$S$2="I"),7,IF(AND($M12="QP",$S$2="II"),26,IF(AND($M12="Sử",$S$2="I"),8,IF(AND($M12="Sử",$S$2="II"),27,IF(AND($M12="GDĐP",$S$2="I"),9,IF(AND($M12="GDĐP",$S$2="II"),28,IF(AND($M12="TN-HN",$S$2="I"),10,IF(AND($M12="TN-HN",$S$2="II"),29,IF(AND($M12="Lý",$S$2="I"),11,IF(AND($M12="Lý",$S$2="II"),30,IF(AND($M12="HóA",$S$2="I"),12,IF(AND($M12="HóA",$S$2="II"),31,IF(AND($M12="Sinh",$S$2="I"),13,IF(AND($M12="Sinh",$S$2="II"),32,IF(AND($M12="ĐịA",$S$2="I"),14,IF(AND($M12="ĐịA",$S$2="II"),33,IF(AND($M12="KT-PL",$S$2="I"),15,IF(AND($M12="KT-PL",$S$2="II"),34,IF(AND($M12="Tin",$S$2="I"),16,IF(AND($M12="Tin",$S$2="II"),35,IF(AND($M12="CNc",$S$2="I"),17,IF(AND($M12="CNc",$S$2="II"),36,IF(AND($M12="CNn",$S$2="I"),18,IF(AND($M12="CNn",$S$2="II"),37,IF(AND($M12="Nhạc",$S$2="I"),19,IF(AND($M12="Nhạc",$S$2="II"),38,IF(AND($M12="MT",$S$2="I"),20,IF(AND($M12="MT",$S$2="II"),39,59))))))))))))))))))))))))))))))))))))))</f>
        <v>0</v>
      </c>
      <c r="K12" s="812"/>
      <c r="L12" s="815"/>
      <c r="M12" s="56" t="s">
        <v>320</v>
      </c>
      <c r="N12" s="373"/>
      <c r="O12" s="374"/>
      <c r="P12" s="374"/>
      <c r="Q12" s="374"/>
      <c r="R12" s="375"/>
      <c r="S12" s="375"/>
      <c r="T12" s="375"/>
      <c r="U12" s="376"/>
      <c r="V12" s="376"/>
      <c r="W12" s="377"/>
      <c r="X12" s="815"/>
      <c r="Y12" s="815"/>
      <c r="Z12" s="815"/>
      <c r="AA12" s="815"/>
      <c r="AB12" s="88" t="s">
        <v>45</v>
      </c>
    </row>
    <row r="13" spans="1:28" s="3" customFormat="1" ht="11.25" customHeight="1">
      <c r="A13" s="111">
        <f>IF(N13=0,0,VLOOKUP(N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B13" s="111">
        <f>IF(O13=0,0,VLOOKUP(O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C13" s="111">
        <f>IF(P13=0,0,VLOOKUP(P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4</v>
      </c>
      <c r="D13" s="111">
        <f>IF(Q13=0,0,VLOOKUP(Q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E13" s="111">
        <f>IF(R13=0,0,VLOOKUP(R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F13" s="111">
        <f>IF(S13=0,0,VLOOKUP(S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G13" s="111">
        <f>IF(T13=0,0,VLOOKUP(T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H13" s="111">
        <f>IF(U13=0,0,VLOOKUP(U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I13" s="111">
        <f>IF(V13=0,0,VLOOKUP(V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J13" s="111">
        <f>IF(W13=0,0,VLOOKUP(W13,'T-L-K'!$B$7:$BH$36,IF(AND($M13="Văn",$S$2="I"),3,IF(AND($M13="Văn",$S$2="II"),22,IF(AND($M13="Toán",$S$2="I"),4,IF(AND($M13="Toán",$S$2="II"),23,IF(AND($M13="Anh",$S$2="I"),5,IF(AND($M13="Anh",$S$2="II"),24,IF(AND($M13="TD",$S$2="I"),6,IF(AND($M13="TD",$S$2="II"),25,IF(AND($M13="QP",$S$2="I"),7,IF(AND($M13="QP",$S$2="II"),26,IF(AND($M13="Sử",$S$2="I"),8,IF(AND($M13="Sử",$S$2="II"),27,IF(AND($M13="GDĐP",$S$2="I"),9,IF(AND($M13="GDĐP",$S$2="II"),28,IF(AND($M13="TN-HN",$S$2="I"),10,IF(AND($M13="TN-HN",$S$2="II"),29,IF(AND($M13="Lý",$S$2="I"),11,IF(AND($M13="Lý",$S$2="II"),30,IF(AND($M13="HóA",$S$2="I"),12,IF(AND($M13="HóA",$S$2="II"),31,IF(AND($M13="Sinh",$S$2="I"),13,IF(AND($M13="Sinh",$S$2="II"),32,IF(AND($M13="ĐịA",$S$2="I"),14,IF(AND($M13="ĐịA",$S$2="II"),33,IF(AND($M13="KT-PL",$S$2="I"),15,IF(AND($M13="KT-PL",$S$2="II"),34,IF(AND($M13="Tin",$S$2="I"),16,IF(AND($M13="Tin",$S$2="II"),35,IF(AND($M13="CNc",$S$2="I"),17,IF(AND($M13="CNc",$S$2="II"),36,IF(AND($M13="CNn",$S$2="I"),18,IF(AND($M13="CNn",$S$2="II"),37,IF(AND($M13="Nhạc",$S$2="I"),19,IF(AND($M13="Nhạc",$S$2="II"),38,IF(AND($M13="MT",$S$2="I"),20,IF(AND($M13="MT",$S$2="II"),39,59))))))))))))))))))))))))))))))))))))))</f>
        <v>0</v>
      </c>
      <c r="K13" s="820" t="s">
        <v>48</v>
      </c>
      <c r="L13" s="813" t="str">
        <f>IF(K13=0,0,VLOOKUP(K13,CBGV!$B$4:$M$69,12,0))</f>
        <v>11A2</v>
      </c>
      <c r="M13" s="57" t="s">
        <v>14</v>
      </c>
      <c r="N13" s="363" t="s">
        <v>24</v>
      </c>
      <c r="O13" s="364" t="s">
        <v>203</v>
      </c>
      <c r="P13" s="364" t="s">
        <v>205</v>
      </c>
      <c r="Q13" s="364"/>
      <c r="R13" s="365"/>
      <c r="S13" s="365"/>
      <c r="T13" s="365"/>
      <c r="U13" s="366"/>
      <c r="V13" s="366"/>
      <c r="W13" s="367"/>
      <c r="X13" s="816">
        <f>IF(K13=0,0,VLOOKUP(K13,CBGV!$B$4:$P$69,14,0))+IF(L13=0,0,VLOOKUP(L13,'T-L-K'!$B$7:$BH$36,2,0))</f>
        <v>5</v>
      </c>
      <c r="Y13" s="819">
        <f>SUM(A13:J15)</f>
        <v>13</v>
      </c>
      <c r="Z13" s="819">
        <f>SUM(A13:J15)+X13</f>
        <v>18</v>
      </c>
      <c r="AA13" s="816">
        <f>IF((Z13-(VLOOKUP(K13,CBGV!$B$4:$P$69,13,0)))&lt;=-14,"/",(Z13-(VLOOKUP(K13,CBGV!$B$4:$P$69,13,0))))</f>
        <v>1</v>
      </c>
      <c r="AB13" s="88" t="s">
        <v>45</v>
      </c>
    </row>
    <row r="14" spans="1:28" s="3" customFormat="1" ht="11.25" customHeight="1">
      <c r="A14" s="111">
        <f>IF(N14=0,0,VLOOKUP(N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B14" s="111">
        <f>IF(O14=0,0,VLOOKUP(O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C14" s="111">
        <f>IF(P14=0,0,VLOOKUP(P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D14" s="111">
        <f>IF(Q14=0,0,VLOOKUP(Q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E14" s="111">
        <f>IF(R14=0,0,VLOOKUP(R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F14" s="111">
        <f>IF(S14=0,0,VLOOKUP(S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G14" s="111">
        <f>IF(T14=0,0,VLOOKUP(T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H14" s="111">
        <f>IF(U14=0,0,VLOOKUP(U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I14" s="111">
        <f>IF(V14=0,0,VLOOKUP(V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J14" s="111">
        <f>IF(W14=0,0,VLOOKUP(W14,'T-L-K'!$B$7:$BH$36,IF(AND($M14="Văn",$S$2="I"),3,IF(AND($M14="Văn",$S$2="II"),22,IF(AND($M14="Toán",$S$2="I"),4,IF(AND($M14="Toán",$S$2="II"),23,IF(AND($M14="Anh",$S$2="I"),5,IF(AND($M14="Anh",$S$2="II"),24,IF(AND($M14="TD",$S$2="I"),6,IF(AND($M14="TD",$S$2="II"),25,IF(AND($M14="QP",$S$2="I"),7,IF(AND($M14="QP",$S$2="II"),26,IF(AND($M14="Sử",$S$2="I"),8,IF(AND($M14="Sử",$S$2="II"),27,IF(AND($M14="GDĐP",$S$2="I"),9,IF(AND($M14="GDĐP",$S$2="II"),28,IF(AND($M14="TN-HN",$S$2="I"),10,IF(AND($M14="TN-HN",$S$2="II"),29,IF(AND($M14="Lý",$S$2="I"),11,IF(AND($M14="Lý",$S$2="II"),30,IF(AND($M14="HóA",$S$2="I"),12,IF(AND($M14="HóA",$S$2="II"),31,IF(AND($M14="Sinh",$S$2="I"),13,IF(AND($M14="Sinh",$S$2="II"),32,IF(AND($M14="ĐịA",$S$2="I"),14,IF(AND($M14="ĐịA",$S$2="II"),33,IF(AND($M14="KT-PL",$S$2="I"),15,IF(AND($M14="KT-PL",$S$2="II"),34,IF(AND($M14="Tin",$S$2="I"),16,IF(AND($M14="Tin",$S$2="II"),35,IF(AND($M14="CNc",$S$2="I"),17,IF(AND($M14="CNc",$S$2="II"),36,IF(AND($M14="CNn",$S$2="I"),18,IF(AND($M14="CNn",$S$2="II"),37,IF(AND($M14="Nhạc",$S$2="I"),19,IF(AND($M14="Nhạc",$S$2="II"),38,IF(AND($M14="MT",$S$2="I"),20,IF(AND($M14="MT",$S$2="II"),39,59))))))))))))))))))))))))))))))))))))))</f>
        <v>0</v>
      </c>
      <c r="K14" s="821"/>
      <c r="L14" s="814"/>
      <c r="M14" s="51" t="s">
        <v>14</v>
      </c>
      <c r="N14" s="368"/>
      <c r="O14" s="369"/>
      <c r="P14" s="369"/>
      <c r="Q14" s="369"/>
      <c r="R14" s="370"/>
      <c r="S14" s="370"/>
      <c r="T14" s="370"/>
      <c r="U14" s="371"/>
      <c r="V14" s="371"/>
      <c r="W14" s="372"/>
      <c r="X14" s="817"/>
      <c r="Y14" s="817"/>
      <c r="Z14" s="817"/>
      <c r="AA14" s="817"/>
      <c r="AB14" s="88" t="s">
        <v>45</v>
      </c>
    </row>
    <row r="15" spans="1:28" s="3" customFormat="1" ht="11.25" customHeight="1">
      <c r="A15" s="111">
        <f>IF(N15=0,0,VLOOKUP(N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1</v>
      </c>
      <c r="B15" s="111">
        <f>IF(O15=0,0,VLOOKUP(O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C15" s="111">
        <f>IF(P15=0,0,VLOOKUP(P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D15" s="111">
        <f>IF(Q15=0,0,VLOOKUP(Q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E15" s="111">
        <f>IF(R15=0,0,VLOOKUP(R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F15" s="111">
        <f>IF(S15=0,0,VLOOKUP(S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G15" s="111">
        <f>IF(T15=0,0,VLOOKUP(T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H15" s="111">
        <f>IF(U15=0,0,VLOOKUP(U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I15" s="111">
        <f>IF(V15=0,0,VLOOKUP(V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J15" s="111">
        <f>IF(W15=0,0,VLOOKUP(W15,'T-L-K'!$B$7:$BH$36,IF(AND($M15="Văn",$S$2="I"),3,IF(AND($M15="Văn",$S$2="II"),22,IF(AND($M15="Toán",$S$2="I"),4,IF(AND($M15="Toán",$S$2="II"),23,IF(AND($M15="Anh",$S$2="I"),5,IF(AND($M15="Anh",$S$2="II"),24,IF(AND($M15="TD",$S$2="I"),6,IF(AND($M15="TD",$S$2="II"),25,IF(AND($M15="QP",$S$2="I"),7,IF(AND($M15="QP",$S$2="II"),26,IF(AND($M15="Sử",$S$2="I"),8,IF(AND($M15="Sử",$S$2="II"),27,IF(AND($M15="GDĐP",$S$2="I"),9,IF(AND($M15="GDĐP",$S$2="II"),28,IF(AND($M15="TN-HN",$S$2="I"),10,IF(AND($M15="TN-HN",$S$2="II"),29,IF(AND($M15="Lý",$S$2="I"),11,IF(AND($M15="Lý",$S$2="II"),30,IF(AND($M15="HóA",$S$2="I"),12,IF(AND($M15="HóA",$S$2="II"),31,IF(AND($M15="Sinh",$S$2="I"),13,IF(AND($M15="Sinh",$S$2="II"),32,IF(AND($M15="ĐịA",$S$2="I"),14,IF(AND($M15="ĐịA",$S$2="II"),33,IF(AND($M15="KT-PL",$S$2="I"),15,IF(AND($M15="KT-PL",$S$2="II"),34,IF(AND($M15="Tin",$S$2="I"),16,IF(AND($M15="Tin",$S$2="II"),35,IF(AND($M15="CNc",$S$2="I"),17,IF(AND($M15="CNc",$S$2="II"),36,IF(AND($M15="CNn",$S$2="I"),18,IF(AND($M15="CNn",$S$2="II"),37,IF(AND($M15="Nhạc",$S$2="I"),19,IF(AND($M15="Nhạc",$S$2="II"),38,IF(AND($M15="MT",$S$2="I"),20,IF(AND($M15="MT",$S$2="II"),39,59))))))))))))))))))))))))))))))))))))))</f>
        <v>0</v>
      </c>
      <c r="K15" s="822"/>
      <c r="L15" s="815"/>
      <c r="M15" s="52" t="s">
        <v>320</v>
      </c>
      <c r="N15" s="373" t="s">
        <v>24</v>
      </c>
      <c r="O15" s="374"/>
      <c r="P15" s="374"/>
      <c r="Q15" s="374"/>
      <c r="R15" s="375"/>
      <c r="S15" s="375"/>
      <c r="T15" s="375"/>
      <c r="U15" s="376"/>
      <c r="V15" s="376"/>
      <c r="W15" s="377"/>
      <c r="X15" s="818"/>
      <c r="Y15" s="818"/>
      <c r="Z15" s="818"/>
      <c r="AA15" s="818"/>
      <c r="AB15" s="88" t="s">
        <v>45</v>
      </c>
    </row>
    <row r="16" spans="1:28" s="3" customFormat="1" ht="11.25" customHeight="1">
      <c r="A16" s="111">
        <f>IF(N16=0,0,VLOOKUP(N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4</v>
      </c>
      <c r="B16" s="111">
        <f>IF(O16=0,0,VLOOKUP(O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4</v>
      </c>
      <c r="C16" s="111">
        <f>IF(P16=0,0,VLOOKUP(P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D16" s="111">
        <f>IF(Q16=0,0,VLOOKUP(Q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E16" s="111">
        <f>IF(R16=0,0,VLOOKUP(R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F16" s="111">
        <f>IF(S16=0,0,VLOOKUP(S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G16" s="111">
        <f>IF(T16=0,0,VLOOKUP(T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H16" s="111">
        <f>IF(U16=0,0,VLOOKUP(U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I16" s="111">
        <f>IF(V16=0,0,VLOOKUP(V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J16" s="111">
        <f>IF(W16=0,0,VLOOKUP(W16,'T-L-K'!$B$7:$BH$36,IF(AND($M16="Văn",$S$2="I"),3,IF(AND($M16="Văn",$S$2="II"),22,IF(AND($M16="Toán",$S$2="I"),4,IF(AND($M16="Toán",$S$2="II"),23,IF(AND($M16="Anh",$S$2="I"),5,IF(AND($M16="Anh",$S$2="II"),24,IF(AND($M16="TD",$S$2="I"),6,IF(AND($M16="TD",$S$2="II"),25,IF(AND($M16="QP",$S$2="I"),7,IF(AND($M16="QP",$S$2="II"),26,IF(AND($M16="Sử",$S$2="I"),8,IF(AND($M16="Sử",$S$2="II"),27,IF(AND($M16="GDĐP",$S$2="I"),9,IF(AND($M16="GDĐP",$S$2="II"),28,IF(AND($M16="TN-HN",$S$2="I"),10,IF(AND($M16="TN-HN",$S$2="II"),29,IF(AND($M16="Lý",$S$2="I"),11,IF(AND($M16="Lý",$S$2="II"),30,IF(AND($M16="HóA",$S$2="I"),12,IF(AND($M16="HóA",$S$2="II"),31,IF(AND($M16="Sinh",$S$2="I"),13,IF(AND($M16="Sinh",$S$2="II"),32,IF(AND($M16="ĐịA",$S$2="I"),14,IF(AND($M16="ĐịA",$S$2="II"),33,IF(AND($M16="KT-PL",$S$2="I"),15,IF(AND($M16="KT-PL",$S$2="II"),34,IF(AND($M16="Tin",$S$2="I"),16,IF(AND($M16="Tin",$S$2="II"),35,IF(AND($M16="CNc",$S$2="I"),17,IF(AND($M16="CNc",$S$2="II"),36,IF(AND($M16="CNn",$S$2="I"),18,IF(AND($M16="CNn",$S$2="II"),37,IF(AND($M16="Nhạc",$S$2="I"),19,IF(AND($M16="Nhạc",$S$2="II"),38,IF(AND($M16="MT",$S$2="I"),20,IF(AND($M16="MT",$S$2="II"),39,59))))))))))))))))))))))))))))))))))))))</f>
        <v>0</v>
      </c>
      <c r="K16" s="810" t="s">
        <v>49</v>
      </c>
      <c r="L16" s="813" t="str">
        <f>IF(K16=0,0,VLOOKUP(K16,CBGV!$B$4:$M$69,12,0))</f>
        <v>10A2</v>
      </c>
      <c r="M16" s="54" t="s">
        <v>14</v>
      </c>
      <c r="N16" s="363" t="s">
        <v>139</v>
      </c>
      <c r="O16" s="364" t="s">
        <v>21</v>
      </c>
      <c r="P16" s="364"/>
      <c r="Q16" s="364"/>
      <c r="R16" s="365"/>
      <c r="S16" s="365"/>
      <c r="T16" s="365"/>
      <c r="U16" s="366"/>
      <c r="V16" s="366"/>
      <c r="W16" s="367"/>
      <c r="X16" s="813">
        <f>IF(K16=0,0,VLOOKUP(K16,CBGV!$B$4:$P$69,14,0))+IF(L16=0,0,VLOOKUP(L16,'T-L-K'!$B$7:$BH$36,2,0))</f>
        <v>5</v>
      </c>
      <c r="Y16" s="823">
        <f>SUM(A16:J18)</f>
        <v>11</v>
      </c>
      <c r="Z16" s="823">
        <f>SUM(A16:J18)+X16</f>
        <v>16</v>
      </c>
      <c r="AA16" s="813">
        <f>IF((Z16-(VLOOKUP(K16,CBGV!$B$4:$P$69,13,0)))&lt;=-14,"/",(Z16-(VLOOKUP(K16,CBGV!$B$4:$P$69,13,0))))</f>
        <v>-1</v>
      </c>
      <c r="AB16" s="88" t="s">
        <v>45</v>
      </c>
    </row>
    <row r="17" spans="1:28" s="3" customFormat="1" ht="11.25" customHeight="1">
      <c r="A17" s="111">
        <f>IF(N17=0,0,VLOOKUP(N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B17" s="111">
        <f>IF(O17=0,0,VLOOKUP(O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2</v>
      </c>
      <c r="C17" s="111">
        <f>IF(P17=0,0,VLOOKUP(P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D17" s="111">
        <f>IF(Q17=0,0,VLOOKUP(Q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E17" s="111">
        <f>IF(R17=0,0,VLOOKUP(R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F17" s="111">
        <f>IF(S17=0,0,VLOOKUP(S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G17" s="111">
        <f>IF(T17=0,0,VLOOKUP(T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H17" s="111">
        <f>IF(U17=0,0,VLOOKUP(U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I17" s="111">
        <f>IF(V17=0,0,VLOOKUP(V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J17" s="111">
        <f>IF(W17=0,0,VLOOKUP(W17,'T-L-K'!$B$7:$BH$36,IF(AND($M17="Văn",$S$2="I"),3,IF(AND($M17="Văn",$S$2="II"),22,IF(AND($M17="Toán",$S$2="I"),4,IF(AND($M17="Toán",$S$2="II"),23,IF(AND($M17="Anh",$S$2="I"),5,IF(AND($M17="Anh",$S$2="II"),24,IF(AND($M17="TD",$S$2="I"),6,IF(AND($M17="TD",$S$2="II"),25,IF(AND($M17="QP",$S$2="I"),7,IF(AND($M17="QP",$S$2="II"),26,IF(AND($M17="Sử",$S$2="I"),8,IF(AND($M17="Sử",$S$2="II"),27,IF(AND($M17="GDĐP",$S$2="I"),9,IF(AND($M17="GDĐP",$S$2="II"),28,IF(AND($M17="TN-HN",$S$2="I"),10,IF(AND($M17="TN-HN",$S$2="II"),29,IF(AND($M17="Lý",$S$2="I"),11,IF(AND($M17="Lý",$S$2="II"),30,IF(AND($M17="HóA",$S$2="I"),12,IF(AND($M17="HóA",$S$2="II"),31,IF(AND($M17="Sinh",$S$2="I"),13,IF(AND($M17="Sinh",$S$2="II"),32,IF(AND($M17="ĐịA",$S$2="I"),14,IF(AND($M17="ĐịA",$S$2="II"),33,IF(AND($M17="KT-PL",$S$2="I"),15,IF(AND($M17="KT-PL",$S$2="II"),34,IF(AND($M17="Tin",$S$2="I"),16,IF(AND($M17="Tin",$S$2="II"),35,IF(AND($M17="CNc",$S$2="I"),17,IF(AND($M17="CNc",$S$2="II"),36,IF(AND($M17="CNn",$S$2="I"),18,IF(AND($M17="CNn",$S$2="II"),37,IF(AND($M17="Nhạc",$S$2="I"),19,IF(AND($M17="Nhạc",$S$2="II"),38,IF(AND($M17="MT",$S$2="I"),20,IF(AND($M17="MT",$S$2="II"),39,59))))))))))))))))))))))))))))))))))))))</f>
        <v>0</v>
      </c>
      <c r="K17" s="811"/>
      <c r="L17" s="814"/>
      <c r="M17" s="55" t="s">
        <v>22</v>
      </c>
      <c r="N17" s="368"/>
      <c r="O17" s="369" t="s">
        <v>21</v>
      </c>
      <c r="P17" s="369"/>
      <c r="Q17" s="369"/>
      <c r="R17" s="370"/>
      <c r="S17" s="370"/>
      <c r="T17" s="370"/>
      <c r="U17" s="371"/>
      <c r="V17" s="371"/>
      <c r="W17" s="372"/>
      <c r="X17" s="814"/>
      <c r="Y17" s="814"/>
      <c r="Z17" s="814"/>
      <c r="AA17" s="814"/>
      <c r="AB17" s="88" t="s">
        <v>45</v>
      </c>
    </row>
    <row r="18" spans="1:28" s="3" customFormat="1" ht="11.25" customHeight="1">
      <c r="A18" s="111">
        <f>IF(N18=0,0,VLOOKUP(N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1</v>
      </c>
      <c r="B18" s="111">
        <f>IF(O18=0,0,VLOOKUP(O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C18" s="111">
        <f>IF(P18=0,0,VLOOKUP(P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D18" s="111">
        <f>IF(Q18=0,0,VLOOKUP(Q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E18" s="111">
        <f>IF(R18=0,0,VLOOKUP(R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F18" s="111">
        <f>IF(S18=0,0,VLOOKUP(S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G18" s="111">
        <f>IF(T18=0,0,VLOOKUP(T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H18" s="111">
        <f>IF(U18=0,0,VLOOKUP(U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I18" s="111">
        <f>IF(V18=0,0,VLOOKUP(V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J18" s="111">
        <f>IF(W18=0,0,VLOOKUP(W18,'T-L-K'!$B$7:$BH$36,IF(AND($M18="Văn",$S$2="I"),3,IF(AND($M18="Văn",$S$2="II"),22,IF(AND($M18="Toán",$S$2="I"),4,IF(AND($M18="Toán",$S$2="II"),23,IF(AND($M18="Anh",$S$2="I"),5,IF(AND($M18="Anh",$S$2="II"),24,IF(AND($M18="TD",$S$2="I"),6,IF(AND($M18="TD",$S$2="II"),25,IF(AND($M18="QP",$S$2="I"),7,IF(AND($M18="QP",$S$2="II"),26,IF(AND($M18="Sử",$S$2="I"),8,IF(AND($M18="Sử",$S$2="II"),27,IF(AND($M18="GDĐP",$S$2="I"),9,IF(AND($M18="GDĐP",$S$2="II"),28,IF(AND($M18="TN-HN",$S$2="I"),10,IF(AND($M18="TN-HN",$S$2="II"),29,IF(AND($M18="Lý",$S$2="I"),11,IF(AND($M18="Lý",$S$2="II"),30,IF(AND($M18="HóA",$S$2="I"),12,IF(AND($M18="HóA",$S$2="II"),31,IF(AND($M18="Sinh",$S$2="I"),13,IF(AND($M18="Sinh",$S$2="II"),32,IF(AND($M18="ĐịA",$S$2="I"),14,IF(AND($M18="ĐịA",$S$2="II"),33,IF(AND($M18="KT-PL",$S$2="I"),15,IF(AND($M18="KT-PL",$S$2="II"),34,IF(AND($M18="Tin",$S$2="I"),16,IF(AND($M18="Tin",$S$2="II"),35,IF(AND($M18="CNc",$S$2="I"),17,IF(AND($M18="CNc",$S$2="II"),36,IF(AND($M18="CNn",$S$2="I"),18,IF(AND($M18="CNn",$S$2="II"),37,IF(AND($M18="Nhạc",$S$2="I"),19,IF(AND($M18="Nhạc",$S$2="II"),38,IF(AND($M18="MT",$S$2="I"),20,IF(AND($M18="MT",$S$2="II"),39,59))))))))))))))))))))))))))))))))))))))</f>
        <v>0</v>
      </c>
      <c r="K18" s="812"/>
      <c r="L18" s="815"/>
      <c r="M18" s="56" t="s">
        <v>320</v>
      </c>
      <c r="N18" s="373" t="s">
        <v>21</v>
      </c>
      <c r="O18" s="374"/>
      <c r="P18" s="374"/>
      <c r="Q18" s="374"/>
      <c r="R18" s="375"/>
      <c r="S18" s="375"/>
      <c r="T18" s="375"/>
      <c r="U18" s="376"/>
      <c r="V18" s="376"/>
      <c r="W18" s="377"/>
      <c r="X18" s="815"/>
      <c r="Y18" s="815"/>
      <c r="Z18" s="815"/>
      <c r="AA18" s="815"/>
      <c r="AB18" s="88" t="s">
        <v>45</v>
      </c>
    </row>
    <row r="19" spans="1:28" s="3" customFormat="1" ht="11.25" customHeight="1">
      <c r="A19" s="111">
        <f>IF(N19=0,0,VLOOKUP(N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4</v>
      </c>
      <c r="B19" s="111">
        <f>IF(O19=0,0,VLOOKUP(O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4</v>
      </c>
      <c r="C19" s="111">
        <f>IF(P19=0,0,VLOOKUP(P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4</v>
      </c>
      <c r="D19" s="111">
        <f>IF(Q19=0,0,VLOOKUP(Q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E19" s="111">
        <f>IF(R19=0,0,VLOOKUP(R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F19" s="111">
        <f>IF(S19=0,0,VLOOKUP(S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G19" s="111">
        <f>IF(T19=0,0,VLOOKUP(T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H19" s="111">
        <f>IF(U19=0,0,VLOOKUP(U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I19" s="111">
        <f>IF(V19=0,0,VLOOKUP(V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J19" s="111">
        <f>IF(W19=0,0,VLOOKUP(W19,'T-L-K'!$B$7:$BH$36,IF(AND($M19="Văn",$S$2="I"),3,IF(AND($M19="Văn",$S$2="II"),22,IF(AND($M19="Toán",$S$2="I"),4,IF(AND($M19="Toán",$S$2="II"),23,IF(AND($M19="Anh",$S$2="I"),5,IF(AND($M19="Anh",$S$2="II"),24,IF(AND($M19="TD",$S$2="I"),6,IF(AND($M19="TD",$S$2="II"),25,IF(AND($M19="QP",$S$2="I"),7,IF(AND($M19="QP",$S$2="II"),26,IF(AND($M19="Sử",$S$2="I"),8,IF(AND($M19="Sử",$S$2="II"),27,IF(AND($M19="GDĐP",$S$2="I"),9,IF(AND($M19="GDĐP",$S$2="II"),28,IF(AND($M19="TN-HN",$S$2="I"),10,IF(AND($M19="TN-HN",$S$2="II"),29,IF(AND($M19="Lý",$S$2="I"),11,IF(AND($M19="Lý",$S$2="II"),30,IF(AND($M19="HóA",$S$2="I"),12,IF(AND($M19="HóA",$S$2="II"),31,IF(AND($M19="Sinh",$S$2="I"),13,IF(AND($M19="Sinh",$S$2="II"),32,IF(AND($M19="ĐịA",$S$2="I"),14,IF(AND($M19="ĐịA",$S$2="II"),33,IF(AND($M19="KT-PL",$S$2="I"),15,IF(AND($M19="KT-PL",$S$2="II"),34,IF(AND($M19="Tin",$S$2="I"),16,IF(AND($M19="Tin",$S$2="II"),35,IF(AND($M19="CNc",$S$2="I"),17,IF(AND($M19="CNc",$S$2="II"),36,IF(AND($M19="CNn",$S$2="I"),18,IF(AND($M19="CNn",$S$2="II"),37,IF(AND($M19="Nhạc",$S$2="I"),19,IF(AND($M19="Nhạc",$S$2="II"),38,IF(AND($M19="MT",$S$2="I"),20,IF(AND($M19="MT",$S$2="II"),39,59))))))))))))))))))))))))))))))))))))))</f>
        <v>0</v>
      </c>
      <c r="K19" s="820" t="s">
        <v>50</v>
      </c>
      <c r="L19" s="813">
        <f>IF(K19=0,0,VLOOKUP(K19,CBGV!$B$4:$M$69,12,0))</f>
        <v>0</v>
      </c>
      <c r="M19" s="57" t="s">
        <v>14</v>
      </c>
      <c r="N19" s="363" t="s">
        <v>18</v>
      </c>
      <c r="O19" s="364" t="s">
        <v>202</v>
      </c>
      <c r="P19" s="565" t="s">
        <v>125</v>
      </c>
      <c r="Q19" s="364"/>
      <c r="R19" s="365"/>
      <c r="S19" s="365"/>
      <c r="T19" s="365"/>
      <c r="U19" s="366"/>
      <c r="V19" s="366"/>
      <c r="W19" s="367"/>
      <c r="X19" s="816">
        <f>IF(K19=0,0,VLOOKUP(K19,CBGV!$B$4:$P$69,14,0))+IF(L19=0,0,VLOOKUP(L19,'T-L-K'!$B$7:$BH$36,2,0))</f>
        <v>5</v>
      </c>
      <c r="Y19" s="819">
        <f>SUM(A19:J21)</f>
        <v>12</v>
      </c>
      <c r="Z19" s="819">
        <f>SUM(A19:J21)+X19</f>
        <v>17</v>
      </c>
      <c r="AA19" s="816">
        <f>IF((Z19-(VLOOKUP(K19,CBGV!$B$4:$P$69,13,0)))&lt;=-14,"/",(Z19-(VLOOKUP(K19,CBGV!$B$4:$P$69,13,0))))</f>
        <v>0</v>
      </c>
      <c r="AB19" s="88" t="s">
        <v>45</v>
      </c>
    </row>
    <row r="20" spans="1:28" s="3" customFormat="1" ht="11.25" customHeight="1">
      <c r="A20" s="111">
        <f>IF(N20=0,0,VLOOKUP(N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B20" s="111">
        <f>IF(O20=0,0,VLOOKUP(O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C20" s="111">
        <f>IF(P20=0,0,VLOOKUP(P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D20" s="111">
        <f>IF(Q20=0,0,VLOOKUP(Q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E20" s="111">
        <f>IF(R20=0,0,VLOOKUP(R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F20" s="111">
        <f>IF(S20=0,0,VLOOKUP(S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G20" s="111">
        <f>IF(T20=0,0,VLOOKUP(T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H20" s="111">
        <f>IF(U20=0,0,VLOOKUP(U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I20" s="111">
        <f>IF(V20=0,0,VLOOKUP(V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J20" s="111">
        <f>IF(W20=0,0,VLOOKUP(W20,'T-L-K'!$B$7:$BH$36,IF(AND($M20="Văn",$S$2="I"),3,IF(AND($M20="Văn",$S$2="II"),22,IF(AND($M20="Toán",$S$2="I"),4,IF(AND($M20="Toán",$S$2="II"),23,IF(AND($M20="Anh",$S$2="I"),5,IF(AND($M20="Anh",$S$2="II"),24,IF(AND($M20="TD",$S$2="I"),6,IF(AND($M20="TD",$S$2="II"),25,IF(AND($M20="QP",$S$2="I"),7,IF(AND($M20="QP",$S$2="II"),26,IF(AND($M20="Sử",$S$2="I"),8,IF(AND($M20="Sử",$S$2="II"),27,IF(AND($M20="GDĐP",$S$2="I"),9,IF(AND($M20="GDĐP",$S$2="II"),28,IF(AND($M20="TN-HN",$S$2="I"),10,IF(AND($M20="TN-HN",$S$2="II"),29,IF(AND($M20="Lý",$S$2="I"),11,IF(AND($M20="Lý",$S$2="II"),30,IF(AND($M20="HóA",$S$2="I"),12,IF(AND($M20="HóA",$S$2="II"),31,IF(AND($M20="Sinh",$S$2="I"),13,IF(AND($M20="Sinh",$S$2="II"),32,IF(AND($M20="ĐịA",$S$2="I"),14,IF(AND($M20="ĐịA",$S$2="II"),33,IF(AND($M20="KT-PL",$S$2="I"),15,IF(AND($M20="KT-PL",$S$2="II"),34,IF(AND($M20="Tin",$S$2="I"),16,IF(AND($M20="Tin",$S$2="II"),35,IF(AND($M20="CNc",$S$2="I"),17,IF(AND($M20="CNc",$S$2="II"),36,IF(AND($M20="CNn",$S$2="I"),18,IF(AND($M20="CNn",$S$2="II"),37,IF(AND($M20="Nhạc",$S$2="I"),19,IF(AND($M20="Nhạc",$S$2="II"),38,IF(AND($M20="MT",$S$2="I"),20,IF(AND($M20="MT",$S$2="II"),39,59))))))))))))))))))))))))))))))))))))))</f>
        <v>0</v>
      </c>
      <c r="K20" s="821"/>
      <c r="L20" s="814"/>
      <c r="M20" s="51" t="s">
        <v>22</v>
      </c>
      <c r="N20" s="368"/>
      <c r="O20" s="369"/>
      <c r="P20" s="369" t="s">
        <v>202</v>
      </c>
      <c r="Q20" s="369"/>
      <c r="R20" s="370"/>
      <c r="S20" s="370"/>
      <c r="T20" s="370"/>
      <c r="U20" s="371"/>
      <c r="V20" s="371"/>
      <c r="W20" s="372"/>
      <c r="X20" s="817"/>
      <c r="Y20" s="817"/>
      <c r="Z20" s="817"/>
      <c r="AA20" s="817"/>
      <c r="AB20" s="88" t="s">
        <v>45</v>
      </c>
    </row>
    <row r="21" spans="1:28" s="3" customFormat="1" ht="11.25" customHeight="1">
      <c r="A21" s="111">
        <f>IF(N21=0,0,VLOOKUP(N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B21" s="111">
        <f>IF(O21=0,0,VLOOKUP(O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C21" s="111">
        <f>IF(P21=0,0,VLOOKUP(P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D21" s="111">
        <f>IF(Q21=0,0,VLOOKUP(Q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E21" s="111">
        <f>IF(R21=0,0,VLOOKUP(R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F21" s="111">
        <f>IF(S21=0,0,VLOOKUP(S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G21" s="111">
        <f>IF(T21=0,0,VLOOKUP(T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H21" s="111">
        <f>IF(U21=0,0,VLOOKUP(U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I21" s="111">
        <f>IF(V21=0,0,VLOOKUP(V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J21" s="111">
        <f>IF(W21=0,0,VLOOKUP(W21,'T-L-K'!$B$7:$BH$36,IF(AND($M21="Văn",$S$2="I"),3,IF(AND($M21="Văn",$S$2="II"),22,IF(AND($M21="Toán",$S$2="I"),4,IF(AND($M21="Toán",$S$2="II"),23,IF(AND($M21="Anh",$S$2="I"),5,IF(AND($M21="Anh",$S$2="II"),24,IF(AND($M21="TD",$S$2="I"),6,IF(AND($M21="TD",$S$2="II"),25,IF(AND($M21="QP",$S$2="I"),7,IF(AND($M21="QP",$S$2="II"),26,IF(AND($M21="Sử",$S$2="I"),8,IF(AND($M21="Sử",$S$2="II"),27,IF(AND($M21="GDĐP",$S$2="I"),9,IF(AND($M21="GDĐP",$S$2="II"),28,IF(AND($M21="TN-HN",$S$2="I"),10,IF(AND($M21="TN-HN",$S$2="II"),29,IF(AND($M21="Lý",$S$2="I"),11,IF(AND($M21="Lý",$S$2="II"),30,IF(AND($M21="HóA",$S$2="I"),12,IF(AND($M21="HóA",$S$2="II"),31,IF(AND($M21="Sinh",$S$2="I"),13,IF(AND($M21="Sinh",$S$2="II"),32,IF(AND($M21="ĐịA",$S$2="I"),14,IF(AND($M21="ĐịA",$S$2="II"),33,IF(AND($M21="KT-PL",$S$2="I"),15,IF(AND($M21="KT-PL",$S$2="II"),34,IF(AND($M21="Tin",$S$2="I"),16,IF(AND($M21="Tin",$S$2="II"),35,IF(AND($M21="CNc",$S$2="I"),17,IF(AND($M21="CNc",$S$2="II"),36,IF(AND($M21="CNn",$S$2="I"),18,IF(AND($M21="CNn",$S$2="II"),37,IF(AND($M21="Nhạc",$S$2="I"),19,IF(AND($M21="Nhạc",$S$2="II"),38,IF(AND($M21="MT",$S$2="I"),20,IF(AND($M21="MT",$S$2="II"),39,59))))))))))))))))))))))))))))))))))))))</f>
        <v>0</v>
      </c>
      <c r="K21" s="822"/>
      <c r="L21" s="815"/>
      <c r="M21" s="52" t="s">
        <v>320</v>
      </c>
      <c r="N21" s="373"/>
      <c r="O21" s="374"/>
      <c r="P21" s="374"/>
      <c r="Q21" s="374"/>
      <c r="R21" s="375"/>
      <c r="S21" s="375"/>
      <c r="T21" s="375"/>
      <c r="U21" s="376"/>
      <c r="V21" s="376"/>
      <c r="W21" s="377"/>
      <c r="X21" s="818"/>
      <c r="Y21" s="818"/>
      <c r="Z21" s="818"/>
      <c r="AA21" s="818"/>
      <c r="AB21" s="88" t="s">
        <v>45</v>
      </c>
    </row>
    <row r="22" spans="1:28" s="3" customFormat="1" ht="11.25" customHeight="1">
      <c r="A22" s="111">
        <f>IF(N22=0,0,VLOOKUP(N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4</v>
      </c>
      <c r="B22" s="111">
        <f>IF(O22=0,0,VLOOKUP(O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4</v>
      </c>
      <c r="C22" s="111">
        <f>IF(P22=0,0,VLOOKUP(P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D22" s="111">
        <f>IF(Q22=0,0,VLOOKUP(Q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E22" s="111">
        <f>IF(R22=0,0,VLOOKUP(R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F22" s="111">
        <f>IF(S22=0,0,VLOOKUP(S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G22" s="111">
        <f>IF(T22=0,0,VLOOKUP(T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H22" s="111">
        <f>IF(U22=0,0,VLOOKUP(U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I22" s="111">
        <f>IF(V22=0,0,VLOOKUP(V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J22" s="111">
        <f>IF(W22=0,0,VLOOKUP(W22,'T-L-K'!$B$7:$BH$36,IF(AND($M22="Văn",$S$2="I"),3,IF(AND($M22="Văn",$S$2="II"),22,IF(AND($M22="Toán",$S$2="I"),4,IF(AND($M22="Toán",$S$2="II"),23,IF(AND($M22="Anh",$S$2="I"),5,IF(AND($M22="Anh",$S$2="II"),24,IF(AND($M22="TD",$S$2="I"),6,IF(AND($M22="TD",$S$2="II"),25,IF(AND($M22="QP",$S$2="I"),7,IF(AND($M22="QP",$S$2="II"),26,IF(AND($M22="Sử",$S$2="I"),8,IF(AND($M22="Sử",$S$2="II"),27,IF(AND($M22="GDĐP",$S$2="I"),9,IF(AND($M22="GDĐP",$S$2="II"),28,IF(AND($M22="TN-HN",$S$2="I"),10,IF(AND($M22="TN-HN",$S$2="II"),29,IF(AND($M22="Lý",$S$2="I"),11,IF(AND($M22="Lý",$S$2="II"),30,IF(AND($M22="HóA",$S$2="I"),12,IF(AND($M22="HóA",$S$2="II"),31,IF(AND($M22="Sinh",$S$2="I"),13,IF(AND($M22="Sinh",$S$2="II"),32,IF(AND($M22="ĐịA",$S$2="I"),14,IF(AND($M22="ĐịA",$S$2="II"),33,IF(AND($M22="KT-PL",$S$2="I"),15,IF(AND($M22="KT-PL",$S$2="II"),34,IF(AND($M22="Tin",$S$2="I"),16,IF(AND($M22="Tin",$S$2="II"),35,IF(AND($M22="CNc",$S$2="I"),17,IF(AND($M22="CNc",$S$2="II"),36,IF(AND($M22="CNn",$S$2="I"),18,IF(AND($M22="CNn",$S$2="II"),37,IF(AND($M22="Nhạc",$S$2="I"),19,IF(AND($M22="Nhạc",$S$2="II"),38,IF(AND($M22="MT",$S$2="I"),20,IF(AND($M22="MT",$S$2="II"),39,59))))))))))))))))))))))))))))))))))))))</f>
        <v>0</v>
      </c>
      <c r="K22" s="810" t="s">
        <v>51</v>
      </c>
      <c r="L22" s="813" t="str">
        <f>IF(K22=0,0,VLOOKUP(K22,CBGV!$B$4:$M$69,12,0))</f>
        <v>12A1</v>
      </c>
      <c r="M22" s="54" t="s">
        <v>14</v>
      </c>
      <c r="N22" s="363" t="s">
        <v>27</v>
      </c>
      <c r="O22" s="364" t="s">
        <v>20</v>
      </c>
      <c r="P22" s="364"/>
      <c r="Q22" s="364"/>
      <c r="R22" s="365"/>
      <c r="S22" s="365"/>
      <c r="T22" s="365"/>
      <c r="U22" s="366"/>
      <c r="V22" s="366"/>
      <c r="W22" s="367"/>
      <c r="X22" s="813">
        <f>IF(K22=0,0,VLOOKUP(K22,CBGV!$B$4:$P$69,14,0))+IF(L22=0,0,VLOOKUP(L22,'T-L-K'!$B$7:$BH$36,2,0))</f>
        <v>5</v>
      </c>
      <c r="Y22" s="823">
        <f>SUM(A22:J24)</f>
        <v>11</v>
      </c>
      <c r="Z22" s="823">
        <f>SUM(A22:J24)+X22</f>
        <v>16</v>
      </c>
      <c r="AA22" s="813">
        <f>IF((Z22-(VLOOKUP(K22,CBGV!$B$4:$P$69,13,0)))&lt;=-14,"/",(Z22-(VLOOKUP(K22,CBGV!$B$4:$P$69,13,0))))</f>
        <v>-1</v>
      </c>
      <c r="AB22" s="88" t="s">
        <v>45</v>
      </c>
    </row>
    <row r="23" spans="1:28" s="3" customFormat="1" ht="11.25" customHeight="1">
      <c r="A23" s="111">
        <f>IF(N23=0,0,VLOOKUP(N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B23" s="111">
        <f>IF(O23=0,0,VLOOKUP(O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C23" s="111">
        <f>IF(P23=0,0,VLOOKUP(P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2</v>
      </c>
      <c r="D23" s="111">
        <f>IF(Q23=0,0,VLOOKUP(Q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E23" s="111">
        <f>IF(R23=0,0,VLOOKUP(R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F23" s="111">
        <f>IF(S23=0,0,VLOOKUP(S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G23" s="111">
        <f>IF(T23=0,0,VLOOKUP(T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H23" s="111">
        <f>IF(U23=0,0,VLOOKUP(U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I23" s="111">
        <f>IF(V23=0,0,VLOOKUP(V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J23" s="111">
        <f>IF(W23=0,0,VLOOKUP(W23,'T-L-K'!$B$7:$BH$36,IF(AND($M23="Văn",$S$2="I"),3,IF(AND($M23="Văn",$S$2="II"),22,IF(AND($M23="Toán",$S$2="I"),4,IF(AND($M23="Toán",$S$2="II"),23,IF(AND($M23="Anh",$S$2="I"),5,IF(AND($M23="Anh",$S$2="II"),24,IF(AND($M23="TD",$S$2="I"),6,IF(AND($M23="TD",$S$2="II"),25,IF(AND($M23="QP",$S$2="I"),7,IF(AND($M23="QP",$S$2="II"),26,IF(AND($M23="Sử",$S$2="I"),8,IF(AND($M23="Sử",$S$2="II"),27,IF(AND($M23="GDĐP",$S$2="I"),9,IF(AND($M23="GDĐP",$S$2="II"),28,IF(AND($M23="TN-HN",$S$2="I"),10,IF(AND($M23="TN-HN",$S$2="II"),29,IF(AND($M23="Lý",$S$2="I"),11,IF(AND($M23="Lý",$S$2="II"),30,IF(AND($M23="HóA",$S$2="I"),12,IF(AND($M23="HóA",$S$2="II"),31,IF(AND($M23="Sinh",$S$2="I"),13,IF(AND($M23="Sinh",$S$2="II"),32,IF(AND($M23="ĐịA",$S$2="I"),14,IF(AND($M23="ĐịA",$S$2="II"),33,IF(AND($M23="KT-PL",$S$2="I"),15,IF(AND($M23="KT-PL",$S$2="II"),34,IF(AND($M23="Tin",$S$2="I"),16,IF(AND($M23="Tin",$S$2="II"),35,IF(AND($M23="CNc",$S$2="I"),17,IF(AND($M23="CNc",$S$2="II"),36,IF(AND($M23="CNn",$S$2="I"),18,IF(AND($M23="CNn",$S$2="II"),37,IF(AND($M23="Nhạc",$S$2="I"),19,IF(AND($M23="Nhạc",$S$2="II"),38,IF(AND($M23="MT",$S$2="I"),20,IF(AND($M23="MT",$S$2="II"),39,59))))))))))))))))))))))))))))))))))))))</f>
        <v>0</v>
      </c>
      <c r="K23" s="811"/>
      <c r="L23" s="814"/>
      <c r="M23" s="55" t="s">
        <v>22</v>
      </c>
      <c r="N23" s="368"/>
      <c r="O23" s="369"/>
      <c r="P23" s="369" t="s">
        <v>149</v>
      </c>
      <c r="Q23" s="369"/>
      <c r="R23" s="370"/>
      <c r="S23" s="370"/>
      <c r="T23" s="370"/>
      <c r="U23" s="371"/>
      <c r="V23" s="371"/>
      <c r="W23" s="372"/>
      <c r="X23" s="814"/>
      <c r="Y23" s="814"/>
      <c r="Z23" s="814"/>
      <c r="AA23" s="814"/>
      <c r="AB23" s="88" t="s">
        <v>45</v>
      </c>
    </row>
    <row r="24" spans="1:28" s="3" customFormat="1" ht="11.25" customHeight="1">
      <c r="A24" s="111">
        <f>IF(N24=0,0,VLOOKUP(N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1</v>
      </c>
      <c r="B24" s="111">
        <f>IF(O24=0,0,VLOOKUP(O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C24" s="111">
        <f>IF(P24=0,0,VLOOKUP(P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D24" s="111">
        <f>IF(Q24=0,0,VLOOKUP(Q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E24" s="111">
        <f>IF(R24=0,0,VLOOKUP(R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F24" s="111">
        <f>IF(S24=0,0,VLOOKUP(S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G24" s="111">
        <f>IF(T24=0,0,VLOOKUP(T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H24" s="111">
        <f>IF(U24=0,0,VLOOKUP(U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I24" s="111">
        <f>IF(V24=0,0,VLOOKUP(V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J24" s="111">
        <f>IF(W24=0,0,VLOOKUP(W24,'T-L-K'!$B$7:$BH$36,IF(AND($M24="Văn",$S$2="I"),3,IF(AND($M24="Văn",$S$2="II"),22,IF(AND($M24="Toán",$S$2="I"),4,IF(AND($M24="Toán",$S$2="II"),23,IF(AND($M24="Anh",$S$2="I"),5,IF(AND($M24="Anh",$S$2="II"),24,IF(AND($M24="TD",$S$2="I"),6,IF(AND($M24="TD",$S$2="II"),25,IF(AND($M24="QP",$S$2="I"),7,IF(AND($M24="QP",$S$2="II"),26,IF(AND($M24="Sử",$S$2="I"),8,IF(AND($M24="Sử",$S$2="II"),27,IF(AND($M24="GDĐP",$S$2="I"),9,IF(AND($M24="GDĐP",$S$2="II"),28,IF(AND($M24="TN-HN",$S$2="I"),10,IF(AND($M24="TN-HN",$S$2="II"),29,IF(AND($M24="Lý",$S$2="I"),11,IF(AND($M24="Lý",$S$2="II"),30,IF(AND($M24="HóA",$S$2="I"),12,IF(AND($M24="HóA",$S$2="II"),31,IF(AND($M24="Sinh",$S$2="I"),13,IF(AND($M24="Sinh",$S$2="II"),32,IF(AND($M24="ĐịA",$S$2="I"),14,IF(AND($M24="ĐịA",$S$2="II"),33,IF(AND($M24="KT-PL",$S$2="I"),15,IF(AND($M24="KT-PL",$S$2="II"),34,IF(AND($M24="Tin",$S$2="I"),16,IF(AND($M24="Tin",$S$2="II"),35,IF(AND($M24="CNc",$S$2="I"),17,IF(AND($M24="CNc",$S$2="II"),36,IF(AND($M24="CNn",$S$2="I"),18,IF(AND($M24="CNn",$S$2="II"),37,IF(AND($M24="Nhạc",$S$2="I"),19,IF(AND($M24="Nhạc",$S$2="II"),38,IF(AND($M24="MT",$S$2="I"),20,IF(AND($M24="MT",$S$2="II"),39,59))))))))))))))))))))))))))))))))))))))</f>
        <v>0</v>
      </c>
      <c r="K24" s="812"/>
      <c r="L24" s="815"/>
      <c r="M24" s="56" t="s">
        <v>320</v>
      </c>
      <c r="N24" s="373" t="s">
        <v>27</v>
      </c>
      <c r="O24" s="374"/>
      <c r="P24" s="374"/>
      <c r="Q24" s="374"/>
      <c r="R24" s="375"/>
      <c r="S24" s="375"/>
      <c r="T24" s="375"/>
      <c r="U24" s="376"/>
      <c r="V24" s="376"/>
      <c r="W24" s="377"/>
      <c r="X24" s="815"/>
      <c r="Y24" s="815"/>
      <c r="Z24" s="815"/>
      <c r="AA24" s="815"/>
      <c r="AB24" s="88" t="s">
        <v>45</v>
      </c>
    </row>
    <row r="25" spans="1:28" s="3" customFormat="1" ht="11.25" customHeight="1">
      <c r="A25" s="111">
        <f>IF(N25=0,0,VLOOKUP(N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4</v>
      </c>
      <c r="B25" s="111">
        <f>IF(O25=0,0,VLOOKUP(O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4</v>
      </c>
      <c r="C25" s="111">
        <f>IF(P25=0,0,VLOOKUP(P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4</v>
      </c>
      <c r="D25" s="111">
        <f>IF(Q25=0,0,VLOOKUP(Q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E25" s="111">
        <f>IF(R25=0,0,VLOOKUP(R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F25" s="111">
        <f>IF(S25=0,0,VLOOKUP(S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G25" s="111">
        <f>IF(T25=0,0,VLOOKUP(T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H25" s="111">
        <f>IF(U25=0,0,VLOOKUP(U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I25" s="111">
        <f>IF(V25=0,0,VLOOKUP(V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J25" s="111">
        <f>IF(W25=0,0,VLOOKUP(W25,'T-L-K'!$B$7:$BH$36,IF(AND($M25="Văn",$S$2="I"),3,IF(AND($M25="Văn",$S$2="II"),22,IF(AND($M25="Toán",$S$2="I"),4,IF(AND($M25="Toán",$S$2="II"),23,IF(AND($M25="Anh",$S$2="I"),5,IF(AND($M25="Anh",$S$2="II"),24,IF(AND($M25="TD",$S$2="I"),6,IF(AND($M25="TD",$S$2="II"),25,IF(AND($M25="QP",$S$2="I"),7,IF(AND($M25="QP",$S$2="II"),26,IF(AND($M25="Sử",$S$2="I"),8,IF(AND($M25="Sử",$S$2="II"),27,IF(AND($M25="GDĐP",$S$2="I"),9,IF(AND($M25="GDĐP",$S$2="II"),28,IF(AND($M25="TN-HN",$S$2="I"),10,IF(AND($M25="TN-HN",$S$2="II"),29,IF(AND($M25="Lý",$S$2="I"),11,IF(AND($M25="Lý",$S$2="II"),30,IF(AND($M25="HóA",$S$2="I"),12,IF(AND($M25="HóA",$S$2="II"),31,IF(AND($M25="Sinh",$S$2="I"),13,IF(AND($M25="Sinh",$S$2="II"),32,IF(AND($M25="ĐịA",$S$2="I"),14,IF(AND($M25="ĐịA",$S$2="II"),33,IF(AND($M25="KT-PL",$S$2="I"),15,IF(AND($M25="KT-PL",$S$2="II"),34,IF(AND($M25="Tin",$S$2="I"),16,IF(AND($M25="Tin",$S$2="II"),35,IF(AND($M25="CNc",$S$2="I"),17,IF(AND($M25="CNc",$S$2="II"),36,IF(AND($M25="CNn",$S$2="I"),18,IF(AND($M25="CNn",$S$2="II"),37,IF(AND($M25="Nhạc",$S$2="I"),19,IF(AND($M25="Nhạc",$S$2="II"),38,IF(AND($M25="MT",$S$2="I"),20,IF(AND($M25="MT",$S$2="II"),39,59))))))))))))))))))))))))))))))))))))))</f>
        <v>0</v>
      </c>
      <c r="K25" s="820" t="s">
        <v>52</v>
      </c>
      <c r="L25" s="813" t="str">
        <f>IF(K25=0,0,VLOOKUP(K25,CBGV!$B$4:$M$69,12,0))</f>
        <v>12A2</v>
      </c>
      <c r="M25" s="57" t="s">
        <v>14</v>
      </c>
      <c r="N25" s="363" t="s">
        <v>30</v>
      </c>
      <c r="O25" s="364" t="s">
        <v>215</v>
      </c>
      <c r="P25" s="580" t="s">
        <v>316</v>
      </c>
      <c r="Q25" s="364"/>
      <c r="R25" s="365"/>
      <c r="S25" s="365"/>
      <c r="T25" s="365"/>
      <c r="U25" s="366"/>
      <c r="V25" s="366"/>
      <c r="W25" s="367"/>
      <c r="X25" s="816">
        <f>IF(K25=0,0,VLOOKUP(K25,CBGV!$B$4:$P$69,14,0))+IF(L25=0,0,VLOOKUP(L25,'T-L-K'!$B$7:$BH$36,2,0))</f>
        <v>6</v>
      </c>
      <c r="Y25" s="819">
        <f>SUM(A25:J27)</f>
        <v>13</v>
      </c>
      <c r="Z25" s="819">
        <f>SUM(A25:J27)+X25</f>
        <v>19</v>
      </c>
      <c r="AA25" s="816">
        <f>IF((Z25-(VLOOKUP(K25,CBGV!$B$4:$P$69,13,0)))&lt;=-14,"/",(Z25-(VLOOKUP(K25,CBGV!$B$4:$P$69,13,0))))</f>
        <v>2</v>
      </c>
      <c r="AB25" s="88" t="s">
        <v>45</v>
      </c>
    </row>
    <row r="26" spans="1:28" s="3" customFormat="1" ht="11.25" customHeight="1">
      <c r="A26" s="111">
        <f>IF(N26=0,0,VLOOKUP(N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B26" s="111">
        <f>IF(O26=0,0,VLOOKUP(O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C26" s="111">
        <f>IF(P26=0,0,VLOOKUP(P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D26" s="111">
        <f>IF(Q26=0,0,VLOOKUP(Q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E26" s="111">
        <f>IF(R26=0,0,VLOOKUP(R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F26" s="111">
        <f>IF(S26=0,0,VLOOKUP(S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G26" s="111">
        <f>IF(T26=0,0,VLOOKUP(T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H26" s="111">
        <f>IF(U26=0,0,VLOOKUP(U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I26" s="111">
        <f>IF(V26=0,0,VLOOKUP(V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J26" s="111">
        <f>IF(W26=0,0,VLOOKUP(W26,'T-L-K'!$B$7:$BH$36,IF(AND($M26="Văn",$S$2="I"),3,IF(AND($M26="Văn",$S$2="II"),22,IF(AND($M26="Toán",$S$2="I"),4,IF(AND($M26="Toán",$S$2="II"),23,IF(AND($M26="Anh",$S$2="I"),5,IF(AND($M26="Anh",$S$2="II"),24,IF(AND($M26="TD",$S$2="I"),6,IF(AND($M26="TD",$S$2="II"),25,IF(AND($M26="QP",$S$2="I"),7,IF(AND($M26="QP",$S$2="II"),26,IF(AND($M26="Sử",$S$2="I"),8,IF(AND($M26="Sử",$S$2="II"),27,IF(AND($M26="GDĐP",$S$2="I"),9,IF(AND($M26="GDĐP",$S$2="II"),28,IF(AND($M26="TN-HN",$S$2="I"),10,IF(AND($M26="TN-HN",$S$2="II"),29,IF(AND($M26="Lý",$S$2="I"),11,IF(AND($M26="Lý",$S$2="II"),30,IF(AND($M26="HóA",$S$2="I"),12,IF(AND($M26="HóA",$S$2="II"),31,IF(AND($M26="Sinh",$S$2="I"),13,IF(AND($M26="Sinh",$S$2="II"),32,IF(AND($M26="ĐịA",$S$2="I"),14,IF(AND($M26="ĐịA",$S$2="II"),33,IF(AND($M26="KT-PL",$S$2="I"),15,IF(AND($M26="KT-PL",$S$2="II"),34,IF(AND($M26="Tin",$S$2="I"),16,IF(AND($M26="Tin",$S$2="II"),35,IF(AND($M26="CNc",$S$2="I"),17,IF(AND($M26="CNc",$S$2="II"),36,IF(AND($M26="CNn",$S$2="I"),18,IF(AND($M26="CNn",$S$2="II"),37,IF(AND($M26="Nhạc",$S$2="I"),19,IF(AND($M26="Nhạc",$S$2="II"),38,IF(AND($M26="MT",$S$2="I"),20,IF(AND($M26="MT",$S$2="II"),39,59))))))))))))))))))))))))))))))))))))))</f>
        <v>0</v>
      </c>
      <c r="K26" s="821"/>
      <c r="L26" s="814"/>
      <c r="M26" s="51" t="s">
        <v>22</v>
      </c>
      <c r="N26" s="368"/>
      <c r="O26" s="369"/>
      <c r="P26" s="369"/>
      <c r="Q26" s="369"/>
      <c r="R26" s="370"/>
      <c r="S26" s="370"/>
      <c r="T26" s="370"/>
      <c r="U26" s="371"/>
      <c r="V26" s="371"/>
      <c r="W26" s="372"/>
      <c r="X26" s="817"/>
      <c r="Y26" s="817"/>
      <c r="Z26" s="817"/>
      <c r="AA26" s="817"/>
      <c r="AB26" s="88" t="s">
        <v>45</v>
      </c>
    </row>
    <row r="27" spans="1:28" s="3" customFormat="1" ht="11.25" customHeight="1">
      <c r="A27" s="111">
        <f>IF(N27=0,0,VLOOKUP(N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1</v>
      </c>
      <c r="B27" s="111">
        <f>IF(O27=0,0,VLOOKUP(O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C27" s="111">
        <f>IF(P27=0,0,VLOOKUP(P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D27" s="111">
        <f>IF(Q27=0,0,VLOOKUP(Q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E27" s="111">
        <f>IF(R27=0,0,VLOOKUP(R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F27" s="111">
        <f>IF(S27=0,0,VLOOKUP(S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G27" s="111">
        <f>IF(T27=0,0,VLOOKUP(T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H27" s="111">
        <f>IF(U27=0,0,VLOOKUP(U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I27" s="111">
        <f>IF(V27=0,0,VLOOKUP(V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J27" s="111">
        <f>IF(W27=0,0,VLOOKUP(W27,'T-L-K'!$B$7:$BH$36,IF(AND($M27="Văn",$S$2="I"),3,IF(AND($M27="Văn",$S$2="II"),22,IF(AND($M27="Toán",$S$2="I"),4,IF(AND($M27="Toán",$S$2="II"),23,IF(AND($M27="Anh",$S$2="I"),5,IF(AND($M27="Anh",$S$2="II"),24,IF(AND($M27="TD",$S$2="I"),6,IF(AND($M27="TD",$S$2="II"),25,IF(AND($M27="QP",$S$2="I"),7,IF(AND($M27="QP",$S$2="II"),26,IF(AND($M27="Sử",$S$2="I"),8,IF(AND($M27="Sử",$S$2="II"),27,IF(AND($M27="GDĐP",$S$2="I"),9,IF(AND($M27="GDĐP",$S$2="II"),28,IF(AND($M27="TN-HN",$S$2="I"),10,IF(AND($M27="TN-HN",$S$2="II"),29,IF(AND($M27="Lý",$S$2="I"),11,IF(AND($M27="Lý",$S$2="II"),30,IF(AND($M27="HóA",$S$2="I"),12,IF(AND($M27="HóA",$S$2="II"),31,IF(AND($M27="Sinh",$S$2="I"),13,IF(AND($M27="Sinh",$S$2="II"),32,IF(AND($M27="ĐịA",$S$2="I"),14,IF(AND($M27="ĐịA",$S$2="II"),33,IF(AND($M27="KT-PL",$S$2="I"),15,IF(AND($M27="KT-PL",$S$2="II"),34,IF(AND($M27="Tin",$S$2="I"),16,IF(AND($M27="Tin",$S$2="II"),35,IF(AND($M27="CNc",$S$2="I"),17,IF(AND($M27="CNc",$S$2="II"),36,IF(AND($M27="CNn",$S$2="I"),18,IF(AND($M27="CNn",$S$2="II"),37,IF(AND($M27="Nhạc",$S$2="I"),19,IF(AND($M27="Nhạc",$S$2="II"),38,IF(AND($M27="MT",$S$2="I"),20,IF(AND($M27="MT",$S$2="II"),39,59))))))))))))))))))))))))))))))))))))))</f>
        <v>0</v>
      </c>
      <c r="K27" s="822"/>
      <c r="L27" s="815"/>
      <c r="M27" s="52" t="s">
        <v>320</v>
      </c>
      <c r="N27" s="373" t="s">
        <v>30</v>
      </c>
      <c r="O27" s="374"/>
      <c r="P27" s="374"/>
      <c r="Q27" s="374"/>
      <c r="R27" s="375"/>
      <c r="S27" s="375"/>
      <c r="T27" s="375"/>
      <c r="U27" s="376"/>
      <c r="V27" s="376"/>
      <c r="W27" s="377"/>
      <c r="X27" s="818"/>
      <c r="Y27" s="818"/>
      <c r="Z27" s="818"/>
      <c r="AA27" s="818"/>
      <c r="AB27" s="88" t="s">
        <v>45</v>
      </c>
    </row>
    <row r="28" spans="1:28" s="3" customFormat="1" ht="11.25" customHeight="1">
      <c r="A28" s="111">
        <f>IF(N28=0,0,VLOOKUP(N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B28" s="111">
        <f>IF(O28=0,0,VLOOKUP(O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C28" s="111">
        <f>IF(P28=0,0,VLOOKUP(P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D28" s="111">
        <f>IF(Q28=0,0,VLOOKUP(Q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E28" s="111">
        <f>IF(R28=0,0,VLOOKUP(R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F28" s="111">
        <f>IF(S28=0,0,VLOOKUP(S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G28" s="111">
        <f>IF(T28=0,0,VLOOKUP(T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H28" s="111">
        <f>IF(U28=0,0,VLOOKUP(U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I28" s="111">
        <f>IF(V28=0,0,VLOOKUP(V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J28" s="111">
        <f>IF(W28=0,0,VLOOKUP(W28,'T-L-K'!$B$7:$BH$36,IF(AND($M28="Văn",$S$2="I"),3,IF(AND($M28="Văn",$S$2="II"),22,IF(AND($M28="Toán",$S$2="I"),4,IF(AND($M28="Toán",$S$2="II"),23,IF(AND($M28="Anh",$S$2="I"),5,IF(AND($M28="Anh",$S$2="II"),24,IF(AND($M28="TD",$S$2="I"),6,IF(AND($M28="TD",$S$2="II"),25,IF(AND($M28="QP",$S$2="I"),7,IF(AND($M28="QP",$S$2="II"),26,IF(AND($M28="Sử",$S$2="I"),8,IF(AND($M28="Sử",$S$2="II"),27,IF(AND($M28="GDĐP",$S$2="I"),9,IF(AND($M28="GDĐP",$S$2="II"),28,IF(AND($M28="TN-HN",$S$2="I"),10,IF(AND($M28="TN-HN",$S$2="II"),29,IF(AND($M28="Lý",$S$2="I"),11,IF(AND($M28="Lý",$S$2="II"),30,IF(AND($M28="HóA",$S$2="I"),12,IF(AND($M28="HóA",$S$2="II"),31,IF(AND($M28="Sinh",$S$2="I"),13,IF(AND($M28="Sinh",$S$2="II"),32,IF(AND($M28="ĐịA",$S$2="I"),14,IF(AND($M28="ĐịA",$S$2="II"),33,IF(AND($M28="KT-PL",$S$2="I"),15,IF(AND($M28="KT-PL",$S$2="II"),34,IF(AND($M28="Tin",$S$2="I"),16,IF(AND($M28="Tin",$S$2="II"),35,IF(AND($M28="CNc",$S$2="I"),17,IF(AND($M28="CNc",$S$2="II"),36,IF(AND($M28="CNn",$S$2="I"),18,IF(AND($M28="CNn",$S$2="II"),37,IF(AND($M28="Nhạc",$S$2="I"),19,IF(AND($M28="Nhạc",$S$2="II"),38,IF(AND($M28="MT",$S$2="I"),20,IF(AND($M28="MT",$S$2="II"),39,59))))))))))))))))))))))))))))))))))))))</f>
        <v>0</v>
      </c>
      <c r="K28" s="810" t="s">
        <v>53</v>
      </c>
      <c r="L28" s="813"/>
      <c r="M28" s="54" t="s">
        <v>14</v>
      </c>
      <c r="N28" s="363"/>
      <c r="O28" s="364"/>
      <c r="P28" s="364"/>
      <c r="Q28" s="364"/>
      <c r="R28" s="365"/>
      <c r="S28" s="365"/>
      <c r="T28" s="365"/>
      <c r="U28" s="366"/>
      <c r="V28" s="366"/>
      <c r="W28" s="367"/>
      <c r="X28" s="813">
        <f>IF(K28=0,0,VLOOKUP(K28,CBGV!$B$4:$P$69,14,0))+IF(L28=0,0,VLOOKUP(L28,'T-L-K'!$B$7:$BH$36,2,0))</f>
        <v>0</v>
      </c>
      <c r="Y28" s="823">
        <f>SUM(A28:J30)</f>
        <v>0</v>
      </c>
      <c r="Z28" s="823">
        <f>SUM(A28:J30)+X28</f>
        <v>0</v>
      </c>
      <c r="AA28" s="813" t="str">
        <f>IF((Z28-(VLOOKUP(K28,CBGV!$B$4:$P$69,13,0)))&lt;=-14,"/",(Z28-(VLOOKUP(K28,CBGV!$B$4:$P$69,13,0))))</f>
        <v>/</v>
      </c>
      <c r="AB28" s="88" t="s">
        <v>45</v>
      </c>
    </row>
    <row r="29" spans="1:28" s="3" customFormat="1" ht="11.25" customHeight="1">
      <c r="A29" s="111">
        <f>IF(N29=0,0,VLOOKUP(N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B29" s="111">
        <f>IF(O29=0,0,VLOOKUP(O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C29" s="111">
        <f>IF(P29=0,0,VLOOKUP(P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D29" s="111">
        <f>IF(Q29=0,0,VLOOKUP(Q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E29" s="111">
        <f>IF(R29=0,0,VLOOKUP(R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F29" s="111">
        <f>IF(S29=0,0,VLOOKUP(S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G29" s="111">
        <f>IF(T29=0,0,VLOOKUP(T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H29" s="111">
        <f>IF(U29=0,0,VLOOKUP(U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I29" s="111">
        <f>IF(V29=0,0,VLOOKUP(V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J29" s="111">
        <f>IF(W29=0,0,VLOOKUP(W29,'T-L-K'!$B$7:$BH$36,IF(AND($M29="Văn",$S$2="I"),3,IF(AND($M29="Văn",$S$2="II"),22,IF(AND($M29="Toán",$S$2="I"),4,IF(AND($M29="Toán",$S$2="II"),23,IF(AND($M29="Anh",$S$2="I"),5,IF(AND($M29="Anh",$S$2="II"),24,IF(AND($M29="TD",$S$2="I"),6,IF(AND($M29="TD",$S$2="II"),25,IF(AND($M29="QP",$S$2="I"),7,IF(AND($M29="QP",$S$2="II"),26,IF(AND($M29="Sử",$S$2="I"),8,IF(AND($M29="Sử",$S$2="II"),27,IF(AND($M29="GDĐP",$S$2="I"),9,IF(AND($M29="GDĐP",$S$2="II"),28,IF(AND($M29="TN-HN",$S$2="I"),10,IF(AND($M29="TN-HN",$S$2="II"),29,IF(AND($M29="Lý",$S$2="I"),11,IF(AND($M29="Lý",$S$2="II"),30,IF(AND($M29="HóA",$S$2="I"),12,IF(AND($M29="HóA",$S$2="II"),31,IF(AND($M29="Sinh",$S$2="I"),13,IF(AND($M29="Sinh",$S$2="II"),32,IF(AND($M29="ĐịA",$S$2="I"),14,IF(AND($M29="ĐịA",$S$2="II"),33,IF(AND($M29="KT-PL",$S$2="I"),15,IF(AND($M29="KT-PL",$S$2="II"),34,IF(AND($M29="Tin",$S$2="I"),16,IF(AND($M29="Tin",$S$2="II"),35,IF(AND($M29="CNc",$S$2="I"),17,IF(AND($M29="CNc",$S$2="II"),36,IF(AND($M29="CNn",$S$2="I"),18,IF(AND($M29="CNn",$S$2="II"),37,IF(AND($M29="Nhạc",$S$2="I"),19,IF(AND($M29="Nhạc",$S$2="II"),38,IF(AND($M29="MT",$S$2="I"),20,IF(AND($M29="MT",$S$2="II"),39,59))))))))))))))))))))))))))))))))))))))</f>
        <v>0</v>
      </c>
      <c r="K29" s="811"/>
      <c r="L29" s="814"/>
      <c r="M29" s="55" t="s">
        <v>22</v>
      </c>
      <c r="N29" s="368"/>
      <c r="O29" s="369"/>
      <c r="P29" s="369"/>
      <c r="Q29" s="369"/>
      <c r="R29" s="370"/>
      <c r="S29" s="370"/>
      <c r="T29" s="370"/>
      <c r="U29" s="371"/>
      <c r="V29" s="371"/>
      <c r="W29" s="372"/>
      <c r="X29" s="814"/>
      <c r="Y29" s="814"/>
      <c r="Z29" s="814"/>
      <c r="AA29" s="814"/>
      <c r="AB29" s="88" t="s">
        <v>45</v>
      </c>
    </row>
    <row r="30" spans="1:28" s="3" customFormat="1" ht="11.25" customHeight="1">
      <c r="A30" s="111">
        <f>IF(N30=0,0,VLOOKUP(N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B30" s="111">
        <f>IF(O30=0,0,VLOOKUP(O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C30" s="111">
        <f>IF(P30=0,0,VLOOKUP(P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D30" s="111">
        <f>IF(Q30=0,0,VLOOKUP(Q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E30" s="111">
        <f>IF(R30=0,0,VLOOKUP(R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F30" s="111">
        <f>IF(S30=0,0,VLOOKUP(S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G30" s="111">
        <f>IF(T30=0,0,VLOOKUP(T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H30" s="111">
        <f>IF(U30=0,0,VLOOKUP(U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I30" s="111">
        <f>IF(V30=0,0,VLOOKUP(V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J30" s="111">
        <f>IF(W30=0,0,VLOOKUP(W30,'T-L-K'!$B$7:$BH$36,IF(AND($M30="Văn",$S$2="I"),3,IF(AND($M30="Văn",$S$2="II"),22,IF(AND($M30="Toán",$S$2="I"),4,IF(AND($M30="Toán",$S$2="II"),23,IF(AND($M30="Anh",$S$2="I"),5,IF(AND($M30="Anh",$S$2="II"),24,IF(AND($M30="TD",$S$2="I"),6,IF(AND($M30="TD",$S$2="II"),25,IF(AND($M30="QP",$S$2="I"),7,IF(AND($M30="QP",$S$2="II"),26,IF(AND($M30="Sử",$S$2="I"),8,IF(AND($M30="Sử",$S$2="II"),27,IF(AND($M30="GDĐP",$S$2="I"),9,IF(AND($M30="GDĐP",$S$2="II"),28,IF(AND($M30="TN-HN",$S$2="I"),10,IF(AND($M30="TN-HN",$S$2="II"),29,IF(AND($M30="Lý",$S$2="I"),11,IF(AND($M30="Lý",$S$2="II"),30,IF(AND($M30="HóA",$S$2="I"),12,IF(AND($M30="HóA",$S$2="II"),31,IF(AND($M30="Sinh",$S$2="I"),13,IF(AND($M30="Sinh",$S$2="II"),32,IF(AND($M30="ĐịA",$S$2="I"),14,IF(AND($M30="ĐịA",$S$2="II"),33,IF(AND($M30="KT-PL",$S$2="I"),15,IF(AND($M30="KT-PL",$S$2="II"),34,IF(AND($M30="Tin",$S$2="I"),16,IF(AND($M30="Tin",$S$2="II"),35,IF(AND($M30="CNc",$S$2="I"),17,IF(AND($M30="CNc",$S$2="II"),36,IF(AND($M30="CNn",$S$2="I"),18,IF(AND($M30="CNn",$S$2="II"),37,IF(AND($M30="Nhạc",$S$2="I"),19,IF(AND($M30="Nhạc",$S$2="II"),38,IF(AND($M30="MT",$S$2="I"),20,IF(AND($M30="MT",$S$2="II"),39,59))))))))))))))))))))))))))))))))))))))</f>
        <v>0</v>
      </c>
      <c r="K30" s="812"/>
      <c r="L30" s="815"/>
      <c r="M30" s="56" t="s">
        <v>320</v>
      </c>
      <c r="N30" s="373"/>
      <c r="O30" s="374"/>
      <c r="P30" s="374"/>
      <c r="Q30" s="374"/>
      <c r="R30" s="375"/>
      <c r="S30" s="375"/>
      <c r="T30" s="375"/>
      <c r="U30" s="376"/>
      <c r="V30" s="376"/>
      <c r="W30" s="377"/>
      <c r="X30" s="815"/>
      <c r="Y30" s="815"/>
      <c r="Z30" s="815"/>
      <c r="AA30" s="815"/>
      <c r="AB30" s="88" t="s">
        <v>45</v>
      </c>
    </row>
    <row r="31" spans="1:28" s="3" customFormat="1" ht="11.25" customHeight="1">
      <c r="A31" s="111">
        <f>IF(N31=0,0,VLOOKUP(N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4</v>
      </c>
      <c r="B31" s="111">
        <f>IF(O31=0,0,VLOOKUP(O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4</v>
      </c>
      <c r="C31" s="111">
        <f>IF(P31=0,0,VLOOKUP(P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4</v>
      </c>
      <c r="D31" s="111">
        <f>IF(Q31=0,0,VLOOKUP(Q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E31" s="111">
        <f>IF(R31=0,0,VLOOKUP(R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F31" s="111">
        <f>IF(S31=0,0,VLOOKUP(S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G31" s="111">
        <f>IF(T31=0,0,VLOOKUP(T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H31" s="111">
        <f>IF(U31=0,0,VLOOKUP(U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I31" s="111">
        <f>IF(V31=0,0,VLOOKUP(V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J31" s="111">
        <f>IF(W31=0,0,VLOOKUP(W31,'T-L-K'!$B$7:$BH$36,IF(AND($M31="Văn",$S$2="I"),3,IF(AND($M31="Văn",$S$2="II"),22,IF(AND($M31="Toán",$S$2="I"),4,IF(AND($M31="Toán",$S$2="II"),23,IF(AND($M31="Anh",$S$2="I"),5,IF(AND($M31="Anh",$S$2="II"),24,IF(AND($M31="TD",$S$2="I"),6,IF(AND($M31="TD",$S$2="II"),25,IF(AND($M31="QP",$S$2="I"),7,IF(AND($M31="QP",$S$2="II"),26,IF(AND($M31="Sử",$S$2="I"),8,IF(AND($M31="Sử",$S$2="II"),27,IF(AND($M31="GDĐP",$S$2="I"),9,IF(AND($M31="GDĐP",$S$2="II"),28,IF(AND($M31="TN-HN",$S$2="I"),10,IF(AND($M31="TN-HN",$S$2="II"),29,IF(AND($M31="Lý",$S$2="I"),11,IF(AND($M31="Lý",$S$2="II"),30,IF(AND($M31="HóA",$S$2="I"),12,IF(AND($M31="HóA",$S$2="II"),31,IF(AND($M31="Sinh",$S$2="I"),13,IF(AND($M31="Sinh",$S$2="II"),32,IF(AND($M31="ĐịA",$S$2="I"),14,IF(AND($M31="ĐịA",$S$2="II"),33,IF(AND($M31="KT-PL",$S$2="I"),15,IF(AND($M31="KT-PL",$S$2="II"),34,IF(AND($M31="Tin",$S$2="I"),16,IF(AND($M31="Tin",$S$2="II"),35,IF(AND($M31="CNc",$S$2="I"),17,IF(AND($M31="CNc",$S$2="II"),36,IF(AND($M31="CNn",$S$2="I"),18,IF(AND($M31="CNn",$S$2="II"),37,IF(AND($M31="Nhạc",$S$2="I"),19,IF(AND($M31="Nhạc",$S$2="II"),38,IF(AND($M31="MT",$S$2="I"),20,IF(AND($M31="MT",$S$2="II"),39,59))))))))))))))))))))))))))))))))))))))</f>
        <v>0</v>
      </c>
      <c r="K31" s="820" t="s">
        <v>54</v>
      </c>
      <c r="L31" s="813" t="str">
        <f>IF(K31=0,0,VLOOKUP(K31,CBGV!$B$4:$M$69,12,0))</f>
        <v>10A9</v>
      </c>
      <c r="M31" s="57" t="s">
        <v>14</v>
      </c>
      <c r="N31" s="363" t="s">
        <v>199</v>
      </c>
      <c r="O31" s="364" t="s">
        <v>201</v>
      </c>
      <c r="P31" s="580" t="s">
        <v>143</v>
      </c>
      <c r="Q31" s="364"/>
      <c r="R31" s="365"/>
      <c r="S31" s="365"/>
      <c r="T31" s="365"/>
      <c r="U31" s="366"/>
      <c r="V31" s="366"/>
      <c r="W31" s="367"/>
      <c r="X31" s="816">
        <f>IF(K31=0,0,VLOOKUP(K31,CBGV!$B$4:$P$69,14,0))+IF(L31=0,0,VLOOKUP(L31,'T-L-K'!$B$7:$BH$36,2,0))</f>
        <v>7</v>
      </c>
      <c r="Y31" s="819">
        <f>SUM(A31:J33)</f>
        <v>13</v>
      </c>
      <c r="Z31" s="819">
        <f>SUM(A31:J33)+X31</f>
        <v>20</v>
      </c>
      <c r="AA31" s="816">
        <f>IF((Z31-(VLOOKUP(K31,CBGV!$B$4:$P$69,13,0)))&lt;=-14,"/",(Z31-(VLOOKUP(K31,CBGV!$B$4:$P$69,13,0))))</f>
        <v>3</v>
      </c>
      <c r="AB31" s="88" t="s">
        <v>45</v>
      </c>
    </row>
    <row r="32" spans="1:28" s="3" customFormat="1" ht="11.25" customHeight="1">
      <c r="A32" s="111">
        <f>IF(N32=0,0,VLOOKUP(N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B32" s="111">
        <f>IF(O32=0,0,VLOOKUP(O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C32" s="111">
        <f>IF(P32=0,0,VLOOKUP(P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D32" s="111">
        <f>IF(Q32=0,0,VLOOKUP(Q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E32" s="111">
        <f>IF(R32=0,0,VLOOKUP(R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F32" s="111">
        <f>IF(S32=0,0,VLOOKUP(S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G32" s="111">
        <f>IF(T32=0,0,VLOOKUP(T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H32" s="111">
        <f>IF(U32=0,0,VLOOKUP(U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I32" s="111">
        <f>IF(V32=0,0,VLOOKUP(V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J32" s="111">
        <f>IF(W32=0,0,VLOOKUP(W32,'T-L-K'!$B$7:$BH$36,IF(AND($M32="Văn",$S$2="I"),3,IF(AND($M32="Văn",$S$2="II"),22,IF(AND($M32="Toán",$S$2="I"),4,IF(AND($M32="Toán",$S$2="II"),23,IF(AND($M32="Anh",$S$2="I"),5,IF(AND($M32="Anh",$S$2="II"),24,IF(AND($M32="TD",$S$2="I"),6,IF(AND($M32="TD",$S$2="II"),25,IF(AND($M32="QP",$S$2="I"),7,IF(AND($M32="QP",$S$2="II"),26,IF(AND($M32="Sử",$S$2="I"),8,IF(AND($M32="Sử",$S$2="II"),27,IF(AND($M32="GDĐP",$S$2="I"),9,IF(AND($M32="GDĐP",$S$2="II"),28,IF(AND($M32="TN-HN",$S$2="I"),10,IF(AND($M32="TN-HN",$S$2="II"),29,IF(AND($M32="Lý",$S$2="I"),11,IF(AND($M32="Lý",$S$2="II"),30,IF(AND($M32="HóA",$S$2="I"),12,IF(AND($M32="HóA",$S$2="II"),31,IF(AND($M32="Sinh",$S$2="I"),13,IF(AND($M32="Sinh",$S$2="II"),32,IF(AND($M32="ĐịA",$S$2="I"),14,IF(AND($M32="ĐịA",$S$2="II"),33,IF(AND($M32="KT-PL",$S$2="I"),15,IF(AND($M32="KT-PL",$S$2="II"),34,IF(AND($M32="Tin",$S$2="I"),16,IF(AND($M32="Tin",$S$2="II"),35,IF(AND($M32="CNc",$S$2="I"),17,IF(AND($M32="CNc",$S$2="II"),36,IF(AND($M32="CNn",$S$2="I"),18,IF(AND($M32="CNn",$S$2="II"),37,IF(AND($M32="Nhạc",$S$2="I"),19,IF(AND($M32="Nhạc",$S$2="II"),38,IF(AND($M32="MT",$S$2="I"),20,IF(AND($M32="MT",$S$2="II"),39,59))))))))))))))))))))))))))))))))))))))</f>
        <v>0</v>
      </c>
      <c r="K32" s="821"/>
      <c r="L32" s="814"/>
      <c r="M32" s="51" t="s">
        <v>22</v>
      </c>
      <c r="N32" s="368"/>
      <c r="O32" s="369"/>
      <c r="P32" s="369"/>
      <c r="Q32" s="369"/>
      <c r="R32" s="370"/>
      <c r="S32" s="370"/>
      <c r="T32" s="370"/>
      <c r="U32" s="371"/>
      <c r="V32" s="371"/>
      <c r="W32" s="372"/>
      <c r="X32" s="817"/>
      <c r="Y32" s="817"/>
      <c r="Z32" s="817"/>
      <c r="AA32" s="817"/>
      <c r="AB32" s="88" t="s">
        <v>45</v>
      </c>
    </row>
    <row r="33" spans="1:28" s="3" customFormat="1" ht="11.25" customHeight="1">
      <c r="A33" s="111">
        <f>IF(N33=0,0,VLOOKUP(N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1</v>
      </c>
      <c r="B33" s="111">
        <f>IF(O33=0,0,VLOOKUP(O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C33" s="111">
        <f>IF(P33=0,0,VLOOKUP(P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D33" s="111">
        <f>IF(Q33=0,0,VLOOKUP(Q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E33" s="111">
        <f>IF(R33=0,0,VLOOKUP(R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F33" s="111">
        <f>IF(S33=0,0,VLOOKUP(S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G33" s="111">
        <f>IF(T33=0,0,VLOOKUP(T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H33" s="111">
        <f>IF(U33=0,0,VLOOKUP(U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I33" s="111">
        <f>IF(V33=0,0,VLOOKUP(V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J33" s="111">
        <f>IF(W33=0,0,VLOOKUP(W33,'T-L-K'!$B$7:$BH$36,IF(AND($M33="Văn",$S$2="I"),3,IF(AND($M33="Văn",$S$2="II"),22,IF(AND($M33="Toán",$S$2="I"),4,IF(AND($M33="Toán",$S$2="II"),23,IF(AND($M33="Anh",$S$2="I"),5,IF(AND($M33="Anh",$S$2="II"),24,IF(AND($M33="TD",$S$2="I"),6,IF(AND($M33="TD",$S$2="II"),25,IF(AND($M33="QP",$S$2="I"),7,IF(AND($M33="QP",$S$2="II"),26,IF(AND($M33="Sử",$S$2="I"),8,IF(AND($M33="Sử",$S$2="II"),27,IF(AND($M33="GDĐP",$S$2="I"),9,IF(AND($M33="GDĐP",$S$2="II"),28,IF(AND($M33="TN-HN",$S$2="I"),10,IF(AND($M33="TN-HN",$S$2="II"),29,IF(AND($M33="Lý",$S$2="I"),11,IF(AND($M33="Lý",$S$2="II"),30,IF(AND($M33="HóA",$S$2="I"),12,IF(AND($M33="HóA",$S$2="II"),31,IF(AND($M33="Sinh",$S$2="I"),13,IF(AND($M33="Sinh",$S$2="II"),32,IF(AND($M33="ĐịA",$S$2="I"),14,IF(AND($M33="ĐịA",$S$2="II"),33,IF(AND($M33="KT-PL",$S$2="I"),15,IF(AND($M33="KT-PL",$S$2="II"),34,IF(AND($M33="Tin",$S$2="I"),16,IF(AND($M33="Tin",$S$2="II"),35,IF(AND($M33="CNc",$S$2="I"),17,IF(AND($M33="CNc",$S$2="II"),36,IF(AND($M33="CNn",$S$2="I"),18,IF(AND($M33="CNn",$S$2="II"),37,IF(AND($M33="Nhạc",$S$2="I"),19,IF(AND($M33="Nhạc",$S$2="II"),38,IF(AND($M33="MT",$S$2="I"),20,IF(AND($M33="MT",$S$2="II"),39,59))))))))))))))))))))))))))))))))))))))</f>
        <v>0</v>
      </c>
      <c r="K33" s="822"/>
      <c r="L33" s="815"/>
      <c r="M33" s="52" t="s">
        <v>320</v>
      </c>
      <c r="N33" s="373" t="s">
        <v>201</v>
      </c>
      <c r="O33" s="374"/>
      <c r="P33" s="374"/>
      <c r="Q33" s="374"/>
      <c r="R33" s="375"/>
      <c r="S33" s="375"/>
      <c r="T33" s="375"/>
      <c r="U33" s="376"/>
      <c r="V33" s="376"/>
      <c r="W33" s="377"/>
      <c r="X33" s="818"/>
      <c r="Y33" s="818"/>
      <c r="Z33" s="818"/>
      <c r="AA33" s="818"/>
      <c r="AB33" s="88" t="s">
        <v>45</v>
      </c>
    </row>
    <row r="34" spans="1:28" s="3" customFormat="1" ht="11.25" customHeight="1">
      <c r="A34" s="111">
        <f>IF(N34=0,0,VLOOKUP(N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B34" s="111">
        <f>IF(O34=0,0,VLOOKUP(O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4</v>
      </c>
      <c r="C34" s="111">
        <f>IF(P34=0,0,VLOOKUP(P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4</v>
      </c>
      <c r="D34" s="111">
        <f>IF(Q34=0,0,VLOOKUP(Q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E34" s="111">
        <f>IF(R34=0,0,VLOOKUP(R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F34" s="111">
        <f>IF(S34=0,0,VLOOKUP(S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G34" s="111">
        <f>IF(T34=0,0,VLOOKUP(T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H34" s="111">
        <f>IF(U34=0,0,VLOOKUP(U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I34" s="111">
        <f>IF(V34=0,0,VLOOKUP(V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J34" s="111">
        <f>IF(W34=0,0,VLOOKUP(W34,'T-L-K'!$B$7:$BH$36,IF(AND($M34="Văn",$S$2="I"),3,IF(AND($M34="Văn",$S$2="II"),22,IF(AND($M34="Toán",$S$2="I"),4,IF(AND($M34="Toán",$S$2="II"),23,IF(AND($M34="Anh",$S$2="I"),5,IF(AND($M34="Anh",$S$2="II"),24,IF(AND($M34="TD",$S$2="I"),6,IF(AND($M34="TD",$S$2="II"),25,IF(AND($M34="QP",$S$2="I"),7,IF(AND($M34="QP",$S$2="II"),26,IF(AND($M34="Sử",$S$2="I"),8,IF(AND($M34="Sử",$S$2="II"),27,IF(AND($M34="GDĐP",$S$2="I"),9,IF(AND($M34="GDĐP",$S$2="II"),28,IF(AND($M34="TN-HN",$S$2="I"),10,IF(AND($M34="TN-HN",$S$2="II"),29,IF(AND($M34="Lý",$S$2="I"),11,IF(AND($M34="Lý",$S$2="II"),30,IF(AND($M34="HóA",$S$2="I"),12,IF(AND($M34="HóA",$S$2="II"),31,IF(AND($M34="Sinh",$S$2="I"),13,IF(AND($M34="Sinh",$S$2="II"),32,IF(AND($M34="ĐịA",$S$2="I"),14,IF(AND($M34="ĐịA",$S$2="II"),33,IF(AND($M34="KT-PL",$S$2="I"),15,IF(AND($M34="KT-PL",$S$2="II"),34,IF(AND($M34="Tin",$S$2="I"),16,IF(AND($M34="Tin",$S$2="II"),35,IF(AND($M34="CNc",$S$2="I"),17,IF(AND($M34="CNc",$S$2="II"),36,IF(AND($M34="CNn",$S$2="I"),18,IF(AND($M34="CNn",$S$2="II"),37,IF(AND($M34="Nhạc",$S$2="I"),19,IF(AND($M34="Nhạc",$S$2="II"),38,IF(AND($M34="MT",$S$2="I"),20,IF(AND($M34="MT",$S$2="II"),39,59))))))))))))))))))))))))))))))))))))))</f>
        <v>0</v>
      </c>
      <c r="K34" s="810" t="s">
        <v>55</v>
      </c>
      <c r="L34" s="813" t="str">
        <f>IF(K34=0,0,VLOOKUP(K34,CBGV!$B$4:$M$69,12,0))</f>
        <v>10A4</v>
      </c>
      <c r="M34" s="54" t="s">
        <v>14</v>
      </c>
      <c r="N34" s="363"/>
      <c r="O34" s="364" t="s">
        <v>206</v>
      </c>
      <c r="P34" s="364" t="s">
        <v>122</v>
      </c>
      <c r="Q34" s="364"/>
      <c r="R34" s="365"/>
      <c r="S34" s="365"/>
      <c r="T34" s="365"/>
      <c r="U34" s="366"/>
      <c r="V34" s="366"/>
      <c r="W34" s="367"/>
      <c r="X34" s="813">
        <f>IF(K34=0,0,VLOOKUP(K34,CBGV!$B$4:$P$69,14,0))+IF(L34=0,0,VLOOKUP(L34,'T-L-K'!$B$7:$BH$36,2,0))</f>
        <v>5</v>
      </c>
      <c r="Y34" s="823">
        <f>SUM(A34:J36)</f>
        <v>15</v>
      </c>
      <c r="Z34" s="823">
        <f>SUM(A34:J36)+X34</f>
        <v>20</v>
      </c>
      <c r="AA34" s="813">
        <f>IF((Z34-(VLOOKUP(K34,CBGV!$B$4:$P$69,13,0)))&lt;=-14,"/",(Z34-(VLOOKUP(K34,CBGV!$B$4:$P$69,13,0))))</f>
        <v>3</v>
      </c>
      <c r="AB34" s="88" t="s">
        <v>45</v>
      </c>
    </row>
    <row r="35" spans="1:28" s="3" customFormat="1" ht="11.25" customHeight="1">
      <c r="A35" s="111">
        <f>IF(N35=0,0,VLOOKUP(N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B35" s="111">
        <f>IF(O35=0,0,VLOOKUP(O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C35" s="111">
        <f>IF(P35=0,0,VLOOKUP(P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D35" s="111">
        <f>IF(Q35=0,0,VLOOKUP(Q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2</v>
      </c>
      <c r="E35" s="111">
        <f>IF(R35=0,0,VLOOKUP(R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2</v>
      </c>
      <c r="F35" s="111">
        <f>IF(S35=0,0,VLOOKUP(S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2</v>
      </c>
      <c r="G35" s="111">
        <f>IF(T35=0,0,VLOOKUP(T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H35" s="111">
        <f>IF(U35=0,0,VLOOKUP(U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I35" s="111">
        <f>IF(V35=0,0,VLOOKUP(V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J35" s="111">
        <f>IF(W35=0,0,VLOOKUP(W35,'T-L-K'!$B$7:$BH$36,IF(AND($M35="Văn",$S$2="I"),3,IF(AND($M35="Văn",$S$2="II"),22,IF(AND($M35="Toán",$S$2="I"),4,IF(AND($M35="Toán",$S$2="II"),23,IF(AND($M35="Anh",$S$2="I"),5,IF(AND($M35="Anh",$S$2="II"),24,IF(AND($M35="TD",$S$2="I"),6,IF(AND($M35="TD",$S$2="II"),25,IF(AND($M35="QP",$S$2="I"),7,IF(AND($M35="QP",$S$2="II"),26,IF(AND($M35="Sử",$S$2="I"),8,IF(AND($M35="Sử",$S$2="II"),27,IF(AND($M35="GDĐP",$S$2="I"),9,IF(AND($M35="GDĐP",$S$2="II"),28,IF(AND($M35="TN-HN",$S$2="I"),10,IF(AND($M35="TN-HN",$S$2="II"),29,IF(AND($M35="Lý",$S$2="I"),11,IF(AND($M35="Lý",$S$2="II"),30,IF(AND($M35="HóA",$S$2="I"),12,IF(AND($M35="HóA",$S$2="II"),31,IF(AND($M35="Sinh",$S$2="I"),13,IF(AND($M35="Sinh",$S$2="II"),32,IF(AND($M35="ĐịA",$S$2="I"),14,IF(AND($M35="ĐịA",$S$2="II"),33,IF(AND($M35="KT-PL",$S$2="I"),15,IF(AND($M35="KT-PL",$S$2="II"),34,IF(AND($M35="Tin",$S$2="I"),16,IF(AND($M35="Tin",$S$2="II"),35,IF(AND($M35="CNc",$S$2="I"),17,IF(AND($M35="CNc",$S$2="II"),36,IF(AND($M35="CNn",$S$2="I"),18,IF(AND($M35="CNn",$S$2="II"),37,IF(AND($M35="Nhạc",$S$2="I"),19,IF(AND($M35="Nhạc",$S$2="II"),38,IF(AND($M35="MT",$S$2="I"),20,IF(AND($M35="MT",$S$2="II"),39,59))))))))))))))))))))))))))))))))))))))</f>
        <v>0</v>
      </c>
      <c r="K35" s="811"/>
      <c r="L35" s="814"/>
      <c r="M35" s="55" t="s">
        <v>22</v>
      </c>
      <c r="N35" s="368"/>
      <c r="O35" s="369"/>
      <c r="P35" s="369"/>
      <c r="Q35" s="369" t="s">
        <v>204</v>
      </c>
      <c r="R35" s="370" t="s">
        <v>205</v>
      </c>
      <c r="S35" s="370" t="s">
        <v>206</v>
      </c>
      <c r="T35" s="370"/>
      <c r="U35" s="371"/>
      <c r="V35" s="371"/>
      <c r="W35" s="372"/>
      <c r="X35" s="814"/>
      <c r="Y35" s="814"/>
      <c r="Z35" s="814"/>
      <c r="AA35" s="814"/>
      <c r="AB35" s="88" t="s">
        <v>45</v>
      </c>
    </row>
    <row r="36" spans="1:28" s="3" customFormat="1" ht="11.25" customHeight="1">
      <c r="A36" s="111">
        <f>IF(N36=0,0,VLOOKUP(N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1</v>
      </c>
      <c r="B36" s="111">
        <f>IF(O36=0,0,VLOOKUP(O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C36" s="111">
        <f>IF(P36=0,0,VLOOKUP(P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D36" s="111">
        <f>IF(Q36=0,0,VLOOKUP(Q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E36" s="111">
        <f>IF(R36=0,0,VLOOKUP(R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F36" s="111">
        <f>IF(S36=0,0,VLOOKUP(S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G36" s="111">
        <f>IF(T36=0,0,VLOOKUP(T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H36" s="111">
        <f>IF(U36=0,0,VLOOKUP(U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I36" s="111">
        <f>IF(V36=0,0,VLOOKUP(V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J36" s="111">
        <f>IF(W36=0,0,VLOOKUP(W36,'T-L-K'!$B$7:$BH$36,IF(AND($M36="Văn",$S$2="I"),3,IF(AND($M36="Văn",$S$2="II"),22,IF(AND($M36="Toán",$S$2="I"),4,IF(AND($M36="Toán",$S$2="II"),23,IF(AND($M36="Anh",$S$2="I"),5,IF(AND($M36="Anh",$S$2="II"),24,IF(AND($M36="TD",$S$2="I"),6,IF(AND($M36="TD",$S$2="II"),25,IF(AND($M36="QP",$S$2="I"),7,IF(AND($M36="QP",$S$2="II"),26,IF(AND($M36="Sử",$S$2="I"),8,IF(AND($M36="Sử",$S$2="II"),27,IF(AND($M36="GDĐP",$S$2="I"),9,IF(AND($M36="GDĐP",$S$2="II"),28,IF(AND($M36="TN-HN",$S$2="I"),10,IF(AND($M36="TN-HN",$S$2="II"),29,IF(AND($M36="Lý",$S$2="I"),11,IF(AND($M36="Lý",$S$2="II"),30,IF(AND($M36="HóA",$S$2="I"),12,IF(AND($M36="HóA",$S$2="II"),31,IF(AND($M36="Sinh",$S$2="I"),13,IF(AND($M36="Sinh",$S$2="II"),32,IF(AND($M36="ĐịA",$S$2="I"),14,IF(AND($M36="ĐịA",$S$2="II"),33,IF(AND($M36="KT-PL",$S$2="I"),15,IF(AND($M36="KT-PL",$S$2="II"),34,IF(AND($M36="Tin",$S$2="I"),16,IF(AND($M36="Tin",$S$2="II"),35,IF(AND($M36="CNc",$S$2="I"),17,IF(AND($M36="CNc",$S$2="II"),36,IF(AND($M36="CNn",$S$2="I"),18,IF(AND($M36="CNn",$S$2="II"),37,IF(AND($M36="Nhạc",$S$2="I"),19,IF(AND($M36="Nhạc",$S$2="II"),38,IF(AND($M36="MT",$S$2="I"),20,IF(AND($M36="MT",$S$2="II"),39,59))))))))))))))))))))))))))))))))))))))</f>
        <v>0</v>
      </c>
      <c r="K36" s="812"/>
      <c r="L36" s="815"/>
      <c r="M36" s="56" t="s">
        <v>320</v>
      </c>
      <c r="N36" s="373" t="s">
        <v>122</v>
      </c>
      <c r="O36" s="374"/>
      <c r="P36" s="374"/>
      <c r="Q36" s="374"/>
      <c r="R36" s="375"/>
      <c r="S36" s="375"/>
      <c r="T36" s="375"/>
      <c r="U36" s="376"/>
      <c r="V36" s="376"/>
      <c r="W36" s="377"/>
      <c r="X36" s="815"/>
      <c r="Y36" s="815"/>
      <c r="Z36" s="815"/>
      <c r="AA36" s="815"/>
      <c r="AB36" s="88" t="s">
        <v>45</v>
      </c>
    </row>
    <row r="37" spans="1:28" s="3" customFormat="1" ht="11.25" customHeight="1">
      <c r="A37" s="111">
        <f>IF(N37=0,0,VLOOKUP(N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4</v>
      </c>
      <c r="B37" s="111">
        <f>IF(O37=0,0,VLOOKUP(O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4</v>
      </c>
      <c r="C37" s="111">
        <f>IF(P37=0,0,VLOOKUP(P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D37" s="111">
        <f>IF(Q37=0,0,VLOOKUP(Q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E37" s="111">
        <f>IF(R37=0,0,VLOOKUP(R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F37" s="111">
        <f>IF(S37=0,0,VLOOKUP(S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G37" s="111">
        <f>IF(T37=0,0,VLOOKUP(T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H37" s="111">
        <f>IF(U37=0,0,VLOOKUP(U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I37" s="111">
        <f>IF(V37=0,0,VLOOKUP(V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J37" s="111">
        <f>IF(W37=0,0,VLOOKUP(W37,'T-L-K'!$B$7:$BH$36,IF(AND($M37="Văn",$S$2="I"),3,IF(AND($M37="Văn",$S$2="II"),22,IF(AND($M37="Toán",$S$2="I"),4,IF(AND($M37="Toán",$S$2="II"),23,IF(AND($M37="Anh",$S$2="I"),5,IF(AND($M37="Anh",$S$2="II"),24,IF(AND($M37="TD",$S$2="I"),6,IF(AND($M37="TD",$S$2="II"),25,IF(AND($M37="QP",$S$2="I"),7,IF(AND($M37="QP",$S$2="II"),26,IF(AND($M37="Sử",$S$2="I"),8,IF(AND($M37="Sử",$S$2="II"),27,IF(AND($M37="GDĐP",$S$2="I"),9,IF(AND($M37="GDĐP",$S$2="II"),28,IF(AND($M37="TN-HN",$S$2="I"),10,IF(AND($M37="TN-HN",$S$2="II"),29,IF(AND($M37="Lý",$S$2="I"),11,IF(AND($M37="Lý",$S$2="II"),30,IF(AND($M37="HóA",$S$2="I"),12,IF(AND($M37="HóA",$S$2="II"),31,IF(AND($M37="Sinh",$S$2="I"),13,IF(AND($M37="Sinh",$S$2="II"),32,IF(AND($M37="ĐịA",$S$2="I"),14,IF(AND($M37="ĐịA",$S$2="II"),33,IF(AND($M37="KT-PL",$S$2="I"),15,IF(AND($M37="KT-PL",$S$2="II"),34,IF(AND($M37="Tin",$S$2="I"),16,IF(AND($M37="Tin",$S$2="II"),35,IF(AND($M37="CNc",$S$2="I"),17,IF(AND($M37="CNc",$S$2="II"),36,IF(AND($M37="CNn",$S$2="I"),18,IF(AND($M37="CNn",$S$2="II"),37,IF(AND($M37="Nhạc",$S$2="I"),19,IF(AND($M37="Nhạc",$S$2="II"),38,IF(AND($M37="MT",$S$2="I"),20,IF(AND($M37="MT",$S$2="II"),39,59))))))))))))))))))))))))))))))))))))))</f>
        <v>0</v>
      </c>
      <c r="K37" s="820" t="s">
        <v>56</v>
      </c>
      <c r="L37" s="813" t="str">
        <f>IF(K37=0,0,VLOOKUP(K37,CBGV!$B$4:$M$69,12,0))</f>
        <v>12A4</v>
      </c>
      <c r="M37" s="57" t="s">
        <v>14</v>
      </c>
      <c r="N37" s="363" t="s">
        <v>141</v>
      </c>
      <c r="O37" s="364" t="s">
        <v>216</v>
      </c>
      <c r="P37" s="364"/>
      <c r="Q37" s="364"/>
      <c r="R37" s="365"/>
      <c r="S37" s="365"/>
      <c r="T37" s="365"/>
      <c r="U37" s="366"/>
      <c r="V37" s="366"/>
      <c r="W37" s="367"/>
      <c r="X37" s="816">
        <f>IF(K37=0,0,VLOOKUP(K37,CBGV!$B$4:$P$69,14,0))+IF(L37=0,0,VLOOKUP(L37,'T-L-K'!$B$7:$BH$36,2,0))</f>
        <v>5</v>
      </c>
      <c r="Y37" s="819">
        <f>SUM(A37:J39)</f>
        <v>19</v>
      </c>
      <c r="Z37" s="819">
        <f>SUM(A37:J39)+X37</f>
        <v>24</v>
      </c>
      <c r="AA37" s="816">
        <f>IF((Z37-(VLOOKUP(K37,CBGV!$B$4:$P$69,13,0)))&lt;=-14,"/",(Z37-(VLOOKUP(K37,CBGV!$B$4:$P$69,13,0))))</f>
        <v>7</v>
      </c>
      <c r="AB37" s="88" t="s">
        <v>45</v>
      </c>
    </row>
    <row r="38" spans="1:28" s="3" customFormat="1" ht="11.25" customHeight="1">
      <c r="A38" s="111">
        <f>IF(N38=0,0,VLOOKUP(N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2</v>
      </c>
      <c r="B38" s="111">
        <f>IF(O38=0,0,VLOOKUP(O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2</v>
      </c>
      <c r="C38" s="111">
        <f>IF(P38=0,0,VLOOKUP(P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2</v>
      </c>
      <c r="D38" s="111">
        <f>IF(Q38=0,0,VLOOKUP(Q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2</v>
      </c>
      <c r="E38" s="111">
        <f>IF(R38=0,0,VLOOKUP(R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2</v>
      </c>
      <c r="F38" s="111">
        <f>IF(S38=0,0,VLOOKUP(S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G38" s="111">
        <f>IF(T38=0,0,VLOOKUP(T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H38" s="111">
        <f>IF(U38=0,0,VLOOKUP(U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I38" s="111">
        <f>IF(V38=0,0,VLOOKUP(V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J38" s="111">
        <f>IF(W38=0,0,VLOOKUP(W38,'T-L-K'!$B$7:$BH$36,IF(AND($M38="Văn",$S$2="I"),3,IF(AND($M38="Văn",$S$2="II"),22,IF(AND($M38="Toán",$S$2="I"),4,IF(AND($M38="Toán",$S$2="II"),23,IF(AND($M38="Anh",$S$2="I"),5,IF(AND($M38="Anh",$S$2="II"),24,IF(AND($M38="TD",$S$2="I"),6,IF(AND($M38="TD",$S$2="II"),25,IF(AND($M38="QP",$S$2="I"),7,IF(AND($M38="QP",$S$2="II"),26,IF(AND($M38="Sử",$S$2="I"),8,IF(AND($M38="Sử",$S$2="II"),27,IF(AND($M38="GDĐP",$S$2="I"),9,IF(AND($M38="GDĐP",$S$2="II"),28,IF(AND($M38="TN-HN",$S$2="I"),10,IF(AND($M38="TN-HN",$S$2="II"),29,IF(AND($M38="Lý",$S$2="I"),11,IF(AND($M38="Lý",$S$2="II"),30,IF(AND($M38="HóA",$S$2="I"),12,IF(AND($M38="HóA",$S$2="II"),31,IF(AND($M38="Sinh",$S$2="I"),13,IF(AND($M38="Sinh",$S$2="II"),32,IF(AND($M38="ĐịA",$S$2="I"),14,IF(AND($M38="ĐịA",$S$2="II"),33,IF(AND($M38="KT-PL",$S$2="I"),15,IF(AND($M38="KT-PL",$S$2="II"),34,IF(AND($M38="Tin",$S$2="I"),16,IF(AND($M38="Tin",$S$2="II"),35,IF(AND($M38="CNc",$S$2="I"),17,IF(AND($M38="CNc",$S$2="II"),36,IF(AND($M38="CNn",$S$2="I"),18,IF(AND($M38="CNn",$S$2="II"),37,IF(AND($M38="Nhạc",$S$2="I"),19,IF(AND($M38="Nhạc",$S$2="II"),38,IF(AND($M38="MT",$S$2="I"),20,IF(AND($M38="MT",$S$2="II"),39,59))))))))))))))))))))))))))))))))))))))</f>
        <v>0</v>
      </c>
      <c r="K38" s="821"/>
      <c r="L38" s="814"/>
      <c r="M38" s="51" t="s">
        <v>22</v>
      </c>
      <c r="N38" s="368" t="s">
        <v>122</v>
      </c>
      <c r="O38" s="369" t="s">
        <v>117</v>
      </c>
      <c r="P38" s="369" t="s">
        <v>198</v>
      </c>
      <c r="Q38" s="369" t="s">
        <v>200</v>
      </c>
      <c r="R38" s="370" t="s">
        <v>201</v>
      </c>
      <c r="S38" s="370"/>
      <c r="T38" s="370"/>
      <c r="U38" s="371"/>
      <c r="V38" s="371"/>
      <c r="W38" s="372"/>
      <c r="X38" s="817"/>
      <c r="Y38" s="817"/>
      <c r="Z38" s="817"/>
      <c r="AA38" s="817"/>
      <c r="AB38" s="88" t="s">
        <v>45</v>
      </c>
    </row>
    <row r="39" spans="1:28" s="3" customFormat="1" ht="11.25" customHeight="1">
      <c r="A39" s="111">
        <f>IF(N39=0,0,VLOOKUP(N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1</v>
      </c>
      <c r="B39" s="111">
        <f>IF(O39=0,0,VLOOKUP(O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C39" s="111">
        <f>IF(P39=0,0,VLOOKUP(P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D39" s="111">
        <f>IF(Q39=0,0,VLOOKUP(Q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E39" s="111">
        <f>IF(R39=0,0,VLOOKUP(R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F39" s="111">
        <f>IF(S39=0,0,VLOOKUP(S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G39" s="111">
        <f>IF(T39=0,0,VLOOKUP(T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H39" s="111">
        <f>IF(U39=0,0,VLOOKUP(U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I39" s="111">
        <f>IF(V39=0,0,VLOOKUP(V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J39" s="111">
        <f>IF(W39=0,0,VLOOKUP(W39,'T-L-K'!$B$7:$BH$36,IF(AND($M39="Văn",$S$2="I"),3,IF(AND($M39="Văn",$S$2="II"),22,IF(AND($M39="Toán",$S$2="I"),4,IF(AND($M39="Toán",$S$2="II"),23,IF(AND($M39="Anh",$S$2="I"),5,IF(AND($M39="Anh",$S$2="II"),24,IF(AND($M39="TD",$S$2="I"),6,IF(AND($M39="TD",$S$2="II"),25,IF(AND($M39="QP",$S$2="I"),7,IF(AND($M39="QP",$S$2="II"),26,IF(AND($M39="Sử",$S$2="I"),8,IF(AND($M39="Sử",$S$2="II"),27,IF(AND($M39="GDĐP",$S$2="I"),9,IF(AND($M39="GDĐP",$S$2="II"),28,IF(AND($M39="TN-HN",$S$2="I"),10,IF(AND($M39="TN-HN",$S$2="II"),29,IF(AND($M39="Lý",$S$2="I"),11,IF(AND($M39="Lý",$S$2="II"),30,IF(AND($M39="HóA",$S$2="I"),12,IF(AND($M39="HóA",$S$2="II"),31,IF(AND($M39="Sinh",$S$2="I"),13,IF(AND($M39="Sinh",$S$2="II"),32,IF(AND($M39="ĐịA",$S$2="I"),14,IF(AND($M39="ĐịA",$S$2="II"),33,IF(AND($M39="KT-PL",$S$2="I"),15,IF(AND($M39="KT-PL",$S$2="II"),34,IF(AND($M39="Tin",$S$2="I"),16,IF(AND($M39="Tin",$S$2="II"),35,IF(AND($M39="CNc",$S$2="I"),17,IF(AND($M39="CNc",$S$2="II"),36,IF(AND($M39="CNn",$S$2="I"),18,IF(AND($M39="CNn",$S$2="II"),37,IF(AND($M39="Nhạc",$S$2="I"),19,IF(AND($M39="Nhạc",$S$2="II"),38,IF(AND($M39="MT",$S$2="I"),20,IF(AND($M39="MT",$S$2="II"),39,59))))))))))))))))))))))))))))))))))))))</f>
        <v>0</v>
      </c>
      <c r="K39" s="822"/>
      <c r="L39" s="815"/>
      <c r="M39" s="52" t="s">
        <v>320</v>
      </c>
      <c r="N39" s="373" t="s">
        <v>141</v>
      </c>
      <c r="O39" s="374"/>
      <c r="P39" s="374"/>
      <c r="Q39" s="374"/>
      <c r="R39" s="375"/>
      <c r="S39" s="375"/>
      <c r="T39" s="375"/>
      <c r="U39" s="376"/>
      <c r="V39" s="376"/>
      <c r="W39" s="377"/>
      <c r="X39" s="818"/>
      <c r="Y39" s="818"/>
      <c r="Z39" s="818"/>
      <c r="AA39" s="818"/>
      <c r="AB39" s="88" t="s">
        <v>45</v>
      </c>
    </row>
    <row r="40" spans="1:28" s="3" customFormat="1" ht="11.25" customHeight="1">
      <c r="A40" s="111">
        <f>IF(N40=0,0,VLOOKUP(N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B40" s="111">
        <f>IF(O40=0,0,VLOOKUP(O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C40" s="111">
        <f>IF(P40=0,0,VLOOKUP(P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D40" s="111">
        <f>IF(Q40=0,0,VLOOKUP(Q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E40" s="111">
        <f>IF(R40=0,0,VLOOKUP(R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F40" s="111">
        <f>IF(S40=0,0,VLOOKUP(S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2</v>
      </c>
      <c r="G40" s="111">
        <f>IF(T40=0,0,VLOOKUP(T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H40" s="111">
        <f>IF(U40=0,0,VLOOKUP(U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I40" s="111">
        <f>IF(V40=0,0,VLOOKUP(V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J40" s="111">
        <f>IF(W40=0,0,VLOOKUP(W40,'T-L-K'!$B$7:$BH$36,IF(AND($M40="Văn",$S$2="I"),3,IF(AND($M40="Văn",$S$2="II"),22,IF(AND($M40="Toán",$S$2="I"),4,IF(AND($M40="Toán",$S$2="II"),23,IF(AND($M40="Anh",$S$2="I"),5,IF(AND($M40="Anh",$S$2="II"),24,IF(AND($M40="TD",$S$2="I"),6,IF(AND($M40="TD",$S$2="II"),25,IF(AND($M40="QP",$S$2="I"),7,IF(AND($M40="QP",$S$2="II"),26,IF(AND($M40="Sử",$S$2="I"),8,IF(AND($M40="Sử",$S$2="II"),27,IF(AND($M40="GDĐP",$S$2="I"),9,IF(AND($M40="GDĐP",$S$2="II"),28,IF(AND($M40="TN-HN",$S$2="I"),10,IF(AND($M40="TN-HN",$S$2="II"),29,IF(AND($M40="Lý",$S$2="I"),11,IF(AND($M40="Lý",$S$2="II"),30,IF(AND($M40="HóA",$S$2="I"),12,IF(AND($M40="HóA",$S$2="II"),31,IF(AND($M40="Sinh",$S$2="I"),13,IF(AND($M40="Sinh",$S$2="II"),32,IF(AND($M40="ĐịA",$S$2="I"),14,IF(AND($M40="ĐịA",$S$2="II"),33,IF(AND($M40="KT-PL",$S$2="I"),15,IF(AND($M40="KT-PL",$S$2="II"),34,IF(AND($M40="Tin",$S$2="I"),16,IF(AND($M40="Tin",$S$2="II"),35,IF(AND($M40="CNc",$S$2="I"),17,IF(AND($M40="CNc",$S$2="II"),36,IF(AND($M40="CNn",$S$2="I"),18,IF(AND($M40="CNn",$S$2="II"),37,IF(AND($M40="Nhạc",$S$2="I"),19,IF(AND($M40="Nhạc",$S$2="II"),38,IF(AND($M40="MT",$S$2="I"),20,IF(AND($M40="MT",$S$2="II"),39,59))))))))))))))))))))))))))))))))))))))</f>
        <v>0</v>
      </c>
      <c r="K40" s="810" t="s">
        <v>240</v>
      </c>
      <c r="L40" s="813">
        <f>IF(K40=0,0,VLOOKUP(K40,CBGV!$B$4:$M$69,12,0))</f>
        <v>0</v>
      </c>
      <c r="M40" s="54" t="s">
        <v>22</v>
      </c>
      <c r="N40" s="363" t="s">
        <v>27</v>
      </c>
      <c r="O40" s="364" t="s">
        <v>30</v>
      </c>
      <c r="P40" s="364" t="s">
        <v>141</v>
      </c>
      <c r="Q40" s="364" t="s">
        <v>174</v>
      </c>
      <c r="R40" s="365" t="s">
        <v>215</v>
      </c>
      <c r="S40" s="365" t="s">
        <v>216</v>
      </c>
      <c r="T40" s="365"/>
      <c r="U40" s="366"/>
      <c r="V40" s="366"/>
      <c r="W40" s="367"/>
      <c r="X40" s="813">
        <f>IF(K40=0,0,VLOOKUP(K40,CBGV!$B$4:$P$69,14,0))+IF(L40=0,0,VLOOKUP(L40,'T-L-K'!$B$7:$BH$36,2,0))</f>
        <v>1</v>
      </c>
      <c r="Y40" s="823">
        <f>SUM(A40:J42)</f>
        <v>22</v>
      </c>
      <c r="Z40" s="823">
        <f>SUM(A40:J42)+X40</f>
        <v>23</v>
      </c>
      <c r="AA40" s="813">
        <f>IF((Z40-(VLOOKUP(K40,CBGV!$B$4:$P$69,13,0)))&lt;=-14,"/",(Z40-(VLOOKUP(K40,CBGV!$B$4:$P$69,13,0))))</f>
        <v>6</v>
      </c>
      <c r="AB40" s="88" t="s">
        <v>45</v>
      </c>
    </row>
    <row r="41" spans="1:28" s="3" customFormat="1" ht="11.25" customHeight="1">
      <c r="A41" s="111">
        <f>IF(N41=0,0,VLOOKUP(N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2</v>
      </c>
      <c r="B41" s="111">
        <f>IF(O41=0,0,VLOOKUP(O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2</v>
      </c>
      <c r="C41" s="111">
        <f>IF(P41=0,0,VLOOKUP(P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2</v>
      </c>
      <c r="D41" s="111">
        <f>IF(Q41=0,0,VLOOKUP(Q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2</v>
      </c>
      <c r="E41" s="111">
        <f>IF(R41=0,0,VLOOKUP(R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2</v>
      </c>
      <c r="F41" s="111">
        <f>IF(S41=0,0,VLOOKUP(S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G41" s="111">
        <f>IF(T41=0,0,VLOOKUP(T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H41" s="111">
        <f>IF(U41=0,0,VLOOKUP(U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I41" s="111">
        <f>IF(V41=0,0,VLOOKUP(V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J41" s="111">
        <f>IF(W41=0,0,VLOOKUP(W41,'T-L-K'!$B$7:$BH$36,IF(AND($M41="Văn",$S$2="I"),3,IF(AND($M41="Văn",$S$2="II"),22,IF(AND($M41="Toán",$S$2="I"),4,IF(AND($M41="Toán",$S$2="II"),23,IF(AND($M41="Anh",$S$2="I"),5,IF(AND($M41="Anh",$S$2="II"),24,IF(AND($M41="TD",$S$2="I"),6,IF(AND($M41="TD",$S$2="II"),25,IF(AND($M41="QP",$S$2="I"),7,IF(AND($M41="QP",$S$2="II"),26,IF(AND($M41="Sử",$S$2="I"),8,IF(AND($M41="Sử",$S$2="II"),27,IF(AND($M41="GDĐP",$S$2="I"),9,IF(AND($M41="GDĐP",$S$2="II"),28,IF(AND($M41="TN-HN",$S$2="I"),10,IF(AND($M41="TN-HN",$S$2="II"),29,IF(AND($M41="Lý",$S$2="I"),11,IF(AND($M41="Lý",$S$2="II"),30,IF(AND($M41="HóA",$S$2="I"),12,IF(AND($M41="HóA",$S$2="II"),31,IF(AND($M41="Sinh",$S$2="I"),13,IF(AND($M41="Sinh",$S$2="II"),32,IF(AND($M41="ĐịA",$S$2="I"),14,IF(AND($M41="ĐịA",$S$2="II"),33,IF(AND($M41="KT-PL",$S$2="I"),15,IF(AND($M41="KT-PL",$S$2="II"),34,IF(AND($M41="Tin",$S$2="I"),16,IF(AND($M41="Tin",$S$2="II"),35,IF(AND($M41="CNc",$S$2="I"),17,IF(AND($M41="CNc",$S$2="II"),36,IF(AND($M41="CNn",$S$2="I"),18,IF(AND($M41="CNn",$S$2="II"),37,IF(AND($M41="Nhạc",$S$2="I"),19,IF(AND($M41="Nhạc",$S$2="II"),38,IF(AND($M41="MT",$S$2="I"),20,IF(AND($M41="MT",$S$2="II"),39,59))))))))))))))))))))))))))))))))))))))</f>
        <v>0</v>
      </c>
      <c r="K41" s="811"/>
      <c r="L41" s="814"/>
      <c r="M41" s="55" t="s">
        <v>22</v>
      </c>
      <c r="N41" s="368" t="s">
        <v>18</v>
      </c>
      <c r="O41" s="369" t="s">
        <v>24</v>
      </c>
      <c r="P41" s="369" t="s">
        <v>125</v>
      </c>
      <c r="Q41" s="369" t="s">
        <v>139</v>
      </c>
      <c r="R41" s="370" t="s">
        <v>203</v>
      </c>
      <c r="S41" s="370"/>
      <c r="T41" s="370"/>
      <c r="U41" s="371"/>
      <c r="V41" s="371"/>
      <c r="W41" s="372"/>
      <c r="X41" s="814"/>
      <c r="Y41" s="814"/>
      <c r="Z41" s="814"/>
      <c r="AA41" s="814"/>
      <c r="AB41" s="88" t="s">
        <v>45</v>
      </c>
    </row>
    <row r="42" spans="1:28" s="3" customFormat="1" ht="11.25" customHeight="1">
      <c r="A42" s="111">
        <f>IF(N42=0,0,VLOOKUP(N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B42" s="111">
        <f>IF(O42=0,0,VLOOKUP(O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C42" s="111">
        <f>IF(P42=0,0,VLOOKUP(P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D42" s="111">
        <f>IF(Q42=0,0,VLOOKUP(Q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E42" s="111">
        <f>IF(R42=0,0,VLOOKUP(R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F42" s="111">
        <f>IF(S42=0,0,VLOOKUP(S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G42" s="111">
        <f>IF(T42=0,0,VLOOKUP(T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H42" s="111">
        <f>IF(U42=0,0,VLOOKUP(U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I42" s="111">
        <f>IF(V42=0,0,VLOOKUP(V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J42" s="111">
        <f>IF(W42=0,0,VLOOKUP(W42,'T-L-K'!$B$7:$BH$36,IF(AND($M42="Văn",$S$2="I"),3,IF(AND($M42="Văn",$S$2="II"),22,IF(AND($M42="Toán",$S$2="I"),4,IF(AND($M42="Toán",$S$2="II"),23,IF(AND($M42="Anh",$S$2="I"),5,IF(AND($M42="Anh",$S$2="II"),24,IF(AND($M42="TD",$S$2="I"),6,IF(AND($M42="TD",$S$2="II"),25,IF(AND($M42="QP",$S$2="I"),7,IF(AND($M42="QP",$S$2="II"),26,IF(AND($M42="Sử",$S$2="I"),8,IF(AND($M42="Sử",$S$2="II"),27,IF(AND($M42="GDĐP",$S$2="I"),9,IF(AND($M42="GDĐP",$S$2="II"),28,IF(AND($M42="TN-HN",$S$2="I"),10,IF(AND($M42="TN-HN",$S$2="II"),29,IF(AND($M42="Lý",$S$2="I"),11,IF(AND($M42="Lý",$S$2="II"),30,IF(AND($M42="HóA",$S$2="I"),12,IF(AND($M42="HóA",$S$2="II"),31,IF(AND($M42="Sinh",$S$2="I"),13,IF(AND($M42="Sinh",$S$2="II"),32,IF(AND($M42="ĐịA",$S$2="I"),14,IF(AND($M42="ĐịA",$S$2="II"),33,IF(AND($M42="KT-PL",$S$2="I"),15,IF(AND($M42="KT-PL",$S$2="II"),34,IF(AND($M42="Tin",$S$2="I"),16,IF(AND($M42="Tin",$S$2="II"),35,IF(AND($M42="CNc",$S$2="I"),17,IF(AND($M42="CNc",$S$2="II"),36,IF(AND($M42="CNn",$S$2="I"),18,IF(AND($M42="CNn",$S$2="II"),37,IF(AND($M42="Nhạc",$S$2="I"),19,IF(AND($M42="Nhạc",$S$2="II"),38,IF(AND($M42="MT",$S$2="I"),20,IF(AND($M42="MT",$S$2="II"),39,59))))))))))))))))))))))))))))))))))))))</f>
        <v>0</v>
      </c>
      <c r="K42" s="812"/>
      <c r="L42" s="815"/>
      <c r="M42" s="56" t="s">
        <v>320</v>
      </c>
      <c r="N42" s="373"/>
      <c r="O42" s="374"/>
      <c r="P42" s="374"/>
      <c r="Q42" s="374"/>
      <c r="R42" s="375"/>
      <c r="S42" s="375"/>
      <c r="T42" s="375"/>
      <c r="U42" s="376"/>
      <c r="V42" s="376"/>
      <c r="W42" s="377"/>
      <c r="X42" s="815"/>
      <c r="Y42" s="815"/>
      <c r="Z42" s="815"/>
      <c r="AA42" s="815"/>
      <c r="AB42" s="88" t="s">
        <v>45</v>
      </c>
    </row>
    <row r="43" spans="1:28" s="3" customFormat="1" ht="11.25" customHeight="1">
      <c r="A43" s="111">
        <f>IF(N43=0,0,VLOOKUP(N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2</v>
      </c>
      <c r="B43" s="111">
        <f>IF(O43=0,0,VLOOKUP(O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3</v>
      </c>
      <c r="C43" s="111">
        <f>IF(P43=0,0,VLOOKUP(P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3</v>
      </c>
      <c r="D43" s="111">
        <f>IF(Q43=0,0,VLOOKUP(Q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2</v>
      </c>
      <c r="E43" s="111">
        <f>IF(R43=0,0,VLOOKUP(R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F43" s="111">
        <f>IF(S43=0,0,VLOOKUP(S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G43" s="111">
        <f>IF(T43=0,0,VLOOKUP(T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H43" s="111">
        <f>IF(U43=0,0,VLOOKUP(U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I43" s="111">
        <f>IF(V43=0,0,VLOOKUP(V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J43" s="111">
        <f>IF(W43=0,0,VLOOKUP(W43,'T-L-K'!$B$7:$BH$36,IF(AND($M43="Văn",$S$2="I"),3,IF(AND($M43="Văn",$S$2="II"),22,IF(AND($M43="Toán",$S$2="I"),4,IF(AND($M43="Toán",$S$2="II"),23,IF(AND($M43="Anh",$S$2="I"),5,IF(AND($M43="Anh",$S$2="II"),24,IF(AND($M43="TD",$S$2="I"),6,IF(AND($M43="TD",$S$2="II"),25,IF(AND($M43="QP",$S$2="I"),7,IF(AND($M43="QP",$S$2="II"),26,IF(AND($M43="Sử",$S$2="I"),8,IF(AND($M43="Sử",$S$2="II"),27,IF(AND($M43="GDĐP",$S$2="I"),9,IF(AND($M43="GDĐP",$S$2="II"),28,IF(AND($M43="TN-HN",$S$2="I"),10,IF(AND($M43="TN-HN",$S$2="II"),29,IF(AND($M43="Lý",$S$2="I"),11,IF(AND($M43="Lý",$S$2="II"),30,IF(AND($M43="HóA",$S$2="I"),12,IF(AND($M43="HóA",$S$2="II"),31,IF(AND($M43="Sinh",$S$2="I"),13,IF(AND($M43="Sinh",$S$2="II"),32,IF(AND($M43="ĐịA",$S$2="I"),14,IF(AND($M43="ĐịA",$S$2="II"),33,IF(AND($M43="KT-PL",$S$2="I"),15,IF(AND($M43="KT-PL",$S$2="II"),34,IF(AND($M43="Tin",$S$2="I"),16,IF(AND($M43="Tin",$S$2="II"),35,IF(AND($M43="CNc",$S$2="I"),17,IF(AND($M43="CNc",$S$2="II"),36,IF(AND($M43="CNn",$S$2="I"),18,IF(AND($M43="CNn",$S$2="II"),37,IF(AND($M43="Nhạc",$S$2="I"),19,IF(AND($M43="Nhạc",$S$2="II"),38,IF(AND($M43="MT",$S$2="I"),20,IF(AND($M43="MT",$S$2="II"),39,59))))))))))))))))))))))))))))))))))))))</f>
        <v>0</v>
      </c>
      <c r="K43" s="820" t="s">
        <v>58</v>
      </c>
      <c r="L43" s="813">
        <f>IF(K43=0,0,VLOOKUP(K43,CBGV!$B$4:$M$69,12,0))</f>
        <v>0</v>
      </c>
      <c r="M43" s="57" t="s">
        <v>179</v>
      </c>
      <c r="N43" s="363" t="s">
        <v>27</v>
      </c>
      <c r="O43" s="364" t="s">
        <v>216</v>
      </c>
      <c r="P43" s="364" t="s">
        <v>149</v>
      </c>
      <c r="Q43" s="364" t="s">
        <v>202</v>
      </c>
      <c r="R43" s="365"/>
      <c r="S43" s="365"/>
      <c r="T43" s="365"/>
      <c r="U43" s="366"/>
      <c r="V43" s="366"/>
      <c r="W43" s="367"/>
      <c r="X43" s="816">
        <f>IF(K43=0,0,VLOOKUP(K43,CBGV!$B$4:$P$69,14,0))+IF(L43=0,0,VLOOKUP(L43,'T-L-K'!$B$7:$BH$36,2,0))</f>
        <v>3</v>
      </c>
      <c r="Y43" s="819">
        <f>SUM(A43:J45)</f>
        <v>14</v>
      </c>
      <c r="Z43" s="819">
        <f>SUM(A43:J45)+X43</f>
        <v>17</v>
      </c>
      <c r="AA43" s="816">
        <f>IF((Z43-(VLOOKUP(K43,CBGV!$B$4:$P$69,13,0)))&lt;=-14,"/",(Z43-(VLOOKUP(K43,CBGV!$B$4:$P$69,13,0))))</f>
        <v>0</v>
      </c>
      <c r="AB43" s="88" t="s">
        <v>23</v>
      </c>
    </row>
    <row r="44" spans="1:28" s="3" customFormat="1" ht="11.25" customHeight="1">
      <c r="A44" s="111">
        <f>IF(N44=0,0,VLOOKUP(N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B44" s="111">
        <f>IF(O44=0,0,VLOOKUP(O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2</v>
      </c>
      <c r="C44" s="111">
        <f>IF(P44=0,0,VLOOKUP(P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D44" s="111">
        <f>IF(Q44=0,0,VLOOKUP(Q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E44" s="111">
        <f>IF(R44=0,0,VLOOKUP(R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F44" s="111">
        <f>IF(S44=0,0,VLOOKUP(S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G44" s="111">
        <f>IF(T44=0,0,VLOOKUP(T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H44" s="111">
        <f>IF(U44=0,0,VLOOKUP(U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I44" s="111">
        <f>IF(V44=0,0,VLOOKUP(V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J44" s="111">
        <f>IF(W44=0,0,VLOOKUP(W44,'T-L-K'!$B$7:$BH$36,IF(AND($M44="Văn",$S$2="I"),3,IF(AND($M44="Văn",$S$2="II"),22,IF(AND($M44="Toán",$S$2="I"),4,IF(AND($M44="Toán",$S$2="II"),23,IF(AND($M44="Anh",$S$2="I"),5,IF(AND($M44="Anh",$S$2="II"),24,IF(AND($M44="TD",$S$2="I"),6,IF(AND($M44="TD",$S$2="II"),25,IF(AND($M44="QP",$S$2="I"),7,IF(AND($M44="QP",$S$2="II"),26,IF(AND($M44="Sử",$S$2="I"),8,IF(AND($M44="Sử",$S$2="II"),27,IF(AND($M44="GDĐP",$S$2="I"),9,IF(AND($M44="GDĐP",$S$2="II"),28,IF(AND($M44="TN-HN",$S$2="I"),10,IF(AND($M44="TN-HN",$S$2="II"),29,IF(AND($M44="Lý",$S$2="I"),11,IF(AND($M44="Lý",$S$2="II"),30,IF(AND($M44="HóA",$S$2="I"),12,IF(AND($M44="HóA",$S$2="II"),31,IF(AND($M44="Sinh",$S$2="I"),13,IF(AND($M44="Sinh",$S$2="II"),32,IF(AND($M44="ĐịA",$S$2="I"),14,IF(AND($M44="ĐịA",$S$2="II"),33,IF(AND($M44="KT-PL",$S$2="I"),15,IF(AND($M44="KT-PL",$S$2="II"),34,IF(AND($M44="Tin",$S$2="I"),16,IF(AND($M44="Tin",$S$2="II"),35,IF(AND($M44="CNc",$S$2="I"),17,IF(AND($M44="CNc",$S$2="II"),36,IF(AND($M44="CNn",$S$2="I"),18,IF(AND($M44="CNn",$S$2="II"),37,IF(AND($M44="Nhạc",$S$2="I"),19,IF(AND($M44="Nhạc",$S$2="II"),38,IF(AND($M44="MT",$S$2="I"),20,IF(AND($M44="MT",$S$2="II"),39,59))))))))))))))))))))))))))))))))))))))</f>
        <v>0</v>
      </c>
      <c r="K44" s="821"/>
      <c r="L44" s="814"/>
      <c r="M44" s="51" t="s">
        <v>338</v>
      </c>
      <c r="N44" s="368" t="s">
        <v>141</v>
      </c>
      <c r="O44" s="369" t="s">
        <v>215</v>
      </c>
      <c r="P44" s="369"/>
      <c r="Q44" s="369"/>
      <c r="R44" s="370"/>
      <c r="S44" s="370"/>
      <c r="T44" s="370"/>
      <c r="U44" s="371"/>
      <c r="V44" s="371"/>
      <c r="W44" s="372"/>
      <c r="X44" s="817"/>
      <c r="Y44" s="817"/>
      <c r="Z44" s="817"/>
      <c r="AA44" s="817"/>
      <c r="AB44" s="88" t="s">
        <v>23</v>
      </c>
    </row>
    <row r="45" spans="1:28" s="3" customFormat="1" ht="11.25" customHeight="1">
      <c r="A45" s="111">
        <f>IF(N45=0,0,VLOOKUP(N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B45" s="111">
        <f>IF(O45=0,0,VLOOKUP(O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C45" s="111">
        <f>IF(P45=0,0,VLOOKUP(P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D45" s="111">
        <f>IF(Q45=0,0,VLOOKUP(Q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E45" s="111">
        <f>IF(R45=0,0,VLOOKUP(R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F45" s="111">
        <f>IF(S45=0,0,VLOOKUP(S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G45" s="111">
        <f>IF(T45=0,0,VLOOKUP(T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H45" s="111">
        <f>IF(U45=0,0,VLOOKUP(U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I45" s="111">
        <f>IF(V45=0,0,VLOOKUP(V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J45" s="111">
        <f>IF(W45=0,0,VLOOKUP(W45,'T-L-K'!$B$7:$BH$36,IF(AND($M45="Văn",$S$2="I"),3,IF(AND($M45="Văn",$S$2="II"),22,IF(AND($M45="Toán",$S$2="I"),4,IF(AND($M45="Toán",$S$2="II"),23,IF(AND($M45="Anh",$S$2="I"),5,IF(AND($M45="Anh",$S$2="II"),24,IF(AND($M45="TD",$S$2="I"),6,IF(AND($M45="TD",$S$2="II"),25,IF(AND($M45="QP",$S$2="I"),7,IF(AND($M45="QP",$S$2="II"),26,IF(AND($M45="Sử",$S$2="I"),8,IF(AND($M45="Sử",$S$2="II"),27,IF(AND($M45="GDĐP",$S$2="I"),9,IF(AND($M45="GDĐP",$S$2="II"),28,IF(AND($M45="TN-HN",$S$2="I"),10,IF(AND($M45="TN-HN",$S$2="II"),29,IF(AND($M45="Lý",$S$2="I"),11,IF(AND($M45="Lý",$S$2="II"),30,IF(AND($M45="HóA",$S$2="I"),12,IF(AND($M45="HóA",$S$2="II"),31,IF(AND($M45="Sinh",$S$2="I"),13,IF(AND($M45="Sinh",$S$2="II"),32,IF(AND($M45="ĐịA",$S$2="I"),14,IF(AND($M45="ĐịA",$S$2="II"),33,IF(AND($M45="KT-PL",$S$2="I"),15,IF(AND($M45="KT-PL",$S$2="II"),34,IF(AND($M45="Tin",$S$2="I"),16,IF(AND($M45="Tin",$S$2="II"),35,IF(AND($M45="CNc",$S$2="I"),17,IF(AND($M45="CNc",$S$2="II"),36,IF(AND($M45="CNn",$S$2="I"),18,IF(AND($M45="CNn",$S$2="II"),37,IF(AND($M45="Nhạc",$S$2="I"),19,IF(AND($M45="Nhạc",$S$2="II"),38,IF(AND($M45="MT",$S$2="I"),20,IF(AND($M45="MT",$S$2="II"),39,59))))))))))))))))))))))))))))))))))))))</f>
        <v>0</v>
      </c>
      <c r="K45" s="822"/>
      <c r="L45" s="815"/>
      <c r="M45" s="52" t="s">
        <v>320</v>
      </c>
      <c r="N45" s="373"/>
      <c r="O45" s="374"/>
      <c r="P45" s="374"/>
      <c r="Q45" s="374"/>
      <c r="R45" s="375"/>
      <c r="S45" s="375"/>
      <c r="T45" s="375"/>
      <c r="U45" s="376"/>
      <c r="V45" s="376"/>
      <c r="W45" s="377"/>
      <c r="X45" s="818"/>
      <c r="Y45" s="818"/>
      <c r="Z45" s="818"/>
      <c r="AA45" s="818"/>
      <c r="AB45" s="88" t="s">
        <v>23</v>
      </c>
    </row>
    <row r="46" spans="1:28" s="3" customFormat="1" ht="11.25" customHeight="1">
      <c r="A46" s="111">
        <f>IF(N46=0,0,VLOOKUP(N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2</v>
      </c>
      <c r="B46" s="111">
        <f>IF(O46=0,0,VLOOKUP(O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3</v>
      </c>
      <c r="C46" s="111">
        <f>IF(P46=0,0,VLOOKUP(P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3</v>
      </c>
      <c r="D46" s="111">
        <f>IF(Q46=0,0,VLOOKUP(Q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E46" s="111">
        <f>IF(R46=0,0,VLOOKUP(R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F46" s="111">
        <f>IF(S46=0,0,VLOOKUP(S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G46" s="111">
        <f>IF(T46=0,0,VLOOKUP(T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H46" s="111">
        <f>IF(U46=0,0,VLOOKUP(U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I46" s="111">
        <f>IF(V46=0,0,VLOOKUP(V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J46" s="111">
        <f>IF(W46=0,0,VLOOKUP(W46,'T-L-K'!$B$7:$BH$36,IF(AND($M46="Văn",$S$2="I"),3,IF(AND($M46="Văn",$S$2="II"),22,IF(AND($M46="Toán",$S$2="I"),4,IF(AND($M46="Toán",$S$2="II"),23,IF(AND($M46="Anh",$S$2="I"),5,IF(AND($M46="Anh",$S$2="II"),24,IF(AND($M46="TD",$S$2="I"),6,IF(AND($M46="TD",$S$2="II"),25,IF(AND($M46="QP",$S$2="I"),7,IF(AND($M46="QP",$S$2="II"),26,IF(AND($M46="Sử",$S$2="I"),8,IF(AND($M46="Sử",$S$2="II"),27,IF(AND($M46="GDĐP",$S$2="I"),9,IF(AND($M46="GDĐP",$S$2="II"),28,IF(AND($M46="TN-HN",$S$2="I"),10,IF(AND($M46="TN-HN",$S$2="II"),29,IF(AND($M46="Lý",$S$2="I"),11,IF(AND($M46="Lý",$S$2="II"),30,IF(AND($M46="HóA",$S$2="I"),12,IF(AND($M46="HóA",$S$2="II"),31,IF(AND($M46="Sinh",$S$2="I"),13,IF(AND($M46="Sinh",$S$2="II"),32,IF(AND($M46="ĐịA",$S$2="I"),14,IF(AND($M46="ĐịA",$S$2="II"),33,IF(AND($M46="KT-PL",$S$2="I"),15,IF(AND($M46="KT-PL",$S$2="II"),34,IF(AND($M46="Tin",$S$2="I"),16,IF(AND($M46="Tin",$S$2="II"),35,IF(AND($M46="CNc",$S$2="I"),17,IF(AND($M46="CNc",$S$2="II"),36,IF(AND($M46="CNn",$S$2="I"),18,IF(AND($M46="CNn",$S$2="II"),37,IF(AND($M46="Nhạc",$S$2="I"),19,IF(AND($M46="Nhạc",$S$2="II"),38,IF(AND($M46="MT",$S$2="I"),20,IF(AND($M46="MT",$S$2="II"),39,59))))))))))))))))))))))))))))))))))))))</f>
        <v>0</v>
      </c>
      <c r="K46" s="810" t="s">
        <v>59</v>
      </c>
      <c r="L46" s="813" t="str">
        <f>IF(K46=0,0,VLOOKUP(K46,CBGV!$B$4:$M$69,12,0))</f>
        <v>11A6</v>
      </c>
      <c r="M46" s="54" t="s">
        <v>179</v>
      </c>
      <c r="N46" s="363" t="s">
        <v>24</v>
      </c>
      <c r="O46" s="364" t="s">
        <v>203</v>
      </c>
      <c r="P46" s="364" t="s">
        <v>21</v>
      </c>
      <c r="Q46" s="364"/>
      <c r="R46" s="365"/>
      <c r="S46" s="365"/>
      <c r="T46" s="365"/>
      <c r="U46" s="366"/>
      <c r="V46" s="366"/>
      <c r="W46" s="367"/>
      <c r="X46" s="813">
        <f>IF(K46=0,0,VLOOKUP(K46,CBGV!$B$4:$P$69,14,0))+IF(L46=0,0,VLOOKUP(L46,'T-L-K'!$B$7:$BH$36,2,0))</f>
        <v>5</v>
      </c>
      <c r="Y46" s="823">
        <f>SUM(A46:J48)</f>
        <v>12</v>
      </c>
      <c r="Z46" s="823">
        <f>SUM(A46:J48)+X46</f>
        <v>17</v>
      </c>
      <c r="AA46" s="813">
        <f>IF((Z46-(VLOOKUP(K46,CBGV!$B$4:$P$69,13,0)))&lt;=-14,"/",(Z46-(VLOOKUP(K46,CBGV!$B$4:$P$69,13,0))))</f>
        <v>0</v>
      </c>
      <c r="AB46" s="88" t="s">
        <v>23</v>
      </c>
    </row>
    <row r="47" spans="1:28" s="3" customFormat="1" ht="11.25" customHeight="1">
      <c r="A47" s="111">
        <f>IF(N47=0,0,VLOOKUP(N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2</v>
      </c>
      <c r="B47" s="111">
        <f>IF(O47=0,0,VLOOKUP(O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2</v>
      </c>
      <c r="C47" s="111">
        <f>IF(P47=0,0,VLOOKUP(P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D47" s="111">
        <f>IF(Q47=0,0,VLOOKUP(Q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E47" s="111">
        <f>IF(R47=0,0,VLOOKUP(R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F47" s="111">
        <f>IF(S47=0,0,VLOOKUP(S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G47" s="111">
        <f>IF(T47=0,0,VLOOKUP(T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H47" s="111">
        <f>IF(U47=0,0,VLOOKUP(U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I47" s="111">
        <f>IF(V47=0,0,VLOOKUP(V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J47" s="111">
        <f>IF(W47=0,0,VLOOKUP(W47,'T-L-K'!$B$7:$BH$36,IF(AND($M47="Văn",$S$2="I"),3,IF(AND($M47="Văn",$S$2="II"),22,IF(AND($M47="Toán",$S$2="I"),4,IF(AND($M47="Toán",$S$2="II"),23,IF(AND($M47="Anh",$S$2="I"),5,IF(AND($M47="Anh",$S$2="II"),24,IF(AND($M47="TD",$S$2="I"),6,IF(AND($M47="TD",$S$2="II"),25,IF(AND($M47="QP",$S$2="I"),7,IF(AND($M47="QP",$S$2="II"),26,IF(AND($M47="Sử",$S$2="I"),8,IF(AND($M47="Sử",$S$2="II"),27,IF(AND($M47="GDĐP",$S$2="I"),9,IF(AND($M47="GDĐP",$S$2="II"),28,IF(AND($M47="TN-HN",$S$2="I"),10,IF(AND($M47="TN-HN",$S$2="II"),29,IF(AND($M47="Lý",$S$2="I"),11,IF(AND($M47="Lý",$S$2="II"),30,IF(AND($M47="HóA",$S$2="I"),12,IF(AND($M47="HóA",$S$2="II"),31,IF(AND($M47="Sinh",$S$2="I"),13,IF(AND($M47="Sinh",$S$2="II"),32,IF(AND($M47="ĐịA",$S$2="I"),14,IF(AND($M47="ĐịA",$S$2="II"),33,IF(AND($M47="KT-PL",$S$2="I"),15,IF(AND($M47="KT-PL",$S$2="II"),34,IF(AND($M47="Tin",$S$2="I"),16,IF(AND($M47="Tin",$S$2="II"),35,IF(AND($M47="CNc",$S$2="I"),17,IF(AND($M47="CNc",$S$2="II"),36,IF(AND($M47="CNn",$S$2="I"),18,IF(AND($M47="CNn",$S$2="II"),37,IF(AND($M47="Nhạc",$S$2="I"),19,IF(AND($M47="Nhạc",$S$2="II"),38,IF(AND($M47="MT",$S$2="I"),20,IF(AND($M47="MT",$S$2="II"),39,59))))))))))))))))))))))))))))))))))))))</f>
        <v>0</v>
      </c>
      <c r="K47" s="811"/>
      <c r="L47" s="814"/>
      <c r="M47" s="55" t="s">
        <v>338</v>
      </c>
      <c r="N47" s="368" t="s">
        <v>203</v>
      </c>
      <c r="O47" s="369" t="s">
        <v>32</v>
      </c>
      <c r="P47" s="369"/>
      <c r="Q47" s="369"/>
      <c r="R47" s="370"/>
      <c r="S47" s="370"/>
      <c r="T47" s="370"/>
      <c r="U47" s="371"/>
      <c r="V47" s="371"/>
      <c r="W47" s="372"/>
      <c r="X47" s="814"/>
      <c r="Y47" s="814"/>
      <c r="Z47" s="814"/>
      <c r="AA47" s="814"/>
      <c r="AB47" s="88" t="s">
        <v>23</v>
      </c>
    </row>
    <row r="48" spans="1:28" s="3" customFormat="1" ht="11.25" customHeight="1">
      <c r="A48" s="111">
        <f>IF(N48=0,0,VLOOKUP(N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B48" s="111">
        <f>IF(O48=0,0,VLOOKUP(O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C48" s="111">
        <f>IF(P48=0,0,VLOOKUP(P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D48" s="111">
        <f>IF(Q48=0,0,VLOOKUP(Q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E48" s="111">
        <f>IF(R48=0,0,VLOOKUP(R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F48" s="111">
        <f>IF(S48=0,0,VLOOKUP(S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G48" s="111">
        <f>IF(T48=0,0,VLOOKUP(T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H48" s="111">
        <f>IF(U48=0,0,VLOOKUP(U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I48" s="111">
        <f>IF(V48=0,0,VLOOKUP(V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J48" s="111">
        <f>IF(W48=0,0,VLOOKUP(W48,'T-L-K'!$B$7:$BH$36,IF(AND($M48="Văn",$S$2="I"),3,IF(AND($M48="Văn",$S$2="II"),22,IF(AND($M48="Toán",$S$2="I"),4,IF(AND($M48="Toán",$S$2="II"),23,IF(AND($M48="Anh",$S$2="I"),5,IF(AND($M48="Anh",$S$2="II"),24,IF(AND($M48="TD",$S$2="I"),6,IF(AND($M48="TD",$S$2="II"),25,IF(AND($M48="QP",$S$2="I"),7,IF(AND($M48="QP",$S$2="II"),26,IF(AND($M48="Sử",$S$2="I"),8,IF(AND($M48="Sử",$S$2="II"),27,IF(AND($M48="GDĐP",$S$2="I"),9,IF(AND($M48="GDĐP",$S$2="II"),28,IF(AND($M48="TN-HN",$S$2="I"),10,IF(AND($M48="TN-HN",$S$2="II"),29,IF(AND($M48="Lý",$S$2="I"),11,IF(AND($M48="Lý",$S$2="II"),30,IF(AND($M48="HóA",$S$2="I"),12,IF(AND($M48="HóA",$S$2="II"),31,IF(AND($M48="Sinh",$S$2="I"),13,IF(AND($M48="Sinh",$S$2="II"),32,IF(AND($M48="ĐịA",$S$2="I"),14,IF(AND($M48="ĐịA",$S$2="II"),33,IF(AND($M48="KT-PL",$S$2="I"),15,IF(AND($M48="KT-PL",$S$2="II"),34,IF(AND($M48="Tin",$S$2="I"),16,IF(AND($M48="Tin",$S$2="II"),35,IF(AND($M48="CNc",$S$2="I"),17,IF(AND($M48="CNc",$S$2="II"),36,IF(AND($M48="CNn",$S$2="I"),18,IF(AND($M48="CNn",$S$2="II"),37,IF(AND($M48="Nhạc",$S$2="I"),19,IF(AND($M48="Nhạc",$S$2="II"),38,IF(AND($M48="MT",$S$2="I"),20,IF(AND($M48="MT",$S$2="II"),39,59))))))))))))))))))))))))))))))))))))))</f>
        <v>0</v>
      </c>
      <c r="K48" s="812"/>
      <c r="L48" s="815"/>
      <c r="M48" s="56" t="s">
        <v>320</v>
      </c>
      <c r="N48" s="373"/>
      <c r="O48" s="374"/>
      <c r="P48" s="374"/>
      <c r="Q48" s="374"/>
      <c r="R48" s="375"/>
      <c r="S48" s="375"/>
      <c r="T48" s="375"/>
      <c r="U48" s="376"/>
      <c r="V48" s="376"/>
      <c r="W48" s="377"/>
      <c r="X48" s="815"/>
      <c r="Y48" s="815"/>
      <c r="Z48" s="815"/>
      <c r="AA48" s="815"/>
      <c r="AB48" s="88" t="s">
        <v>23</v>
      </c>
    </row>
    <row r="49" spans="1:28" s="3" customFormat="1" ht="11.25" customHeight="1">
      <c r="A49" s="111">
        <f>IF(N49=0,0,VLOOKUP(N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2</v>
      </c>
      <c r="B49" s="111">
        <f>IF(O49=0,0,VLOOKUP(O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3</v>
      </c>
      <c r="C49" s="111">
        <f>IF(P49=0,0,VLOOKUP(P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2</v>
      </c>
      <c r="D49" s="111">
        <f>IF(Q49=0,0,VLOOKUP(Q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E49" s="111">
        <f>IF(R49=0,0,VLOOKUP(R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F49" s="111">
        <f>IF(S49=0,0,VLOOKUP(S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G49" s="111">
        <f>IF(T49=0,0,VLOOKUP(T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H49" s="111">
        <f>IF(U49=0,0,VLOOKUP(U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I49" s="111">
        <f>IF(V49=0,0,VLOOKUP(V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J49" s="111">
        <f>IF(W49=0,0,VLOOKUP(W49,'T-L-K'!$B$7:$BH$36,IF(AND($M49="Văn",$S$2="I"),3,IF(AND($M49="Văn",$S$2="II"),22,IF(AND($M49="Toán",$S$2="I"),4,IF(AND($M49="Toán",$S$2="II"),23,IF(AND($M49="Anh",$S$2="I"),5,IF(AND($M49="Anh",$S$2="II"),24,IF(AND($M49="TD",$S$2="I"),6,IF(AND($M49="TD",$S$2="II"),25,IF(AND($M49="QP",$S$2="I"),7,IF(AND($M49="QP",$S$2="II"),26,IF(AND($M49="Sử",$S$2="I"),8,IF(AND($M49="Sử",$S$2="II"),27,IF(AND($M49="GDĐP",$S$2="I"),9,IF(AND($M49="GDĐP",$S$2="II"),28,IF(AND($M49="TN-HN",$S$2="I"),10,IF(AND($M49="TN-HN",$S$2="II"),29,IF(AND($M49="Lý",$S$2="I"),11,IF(AND($M49="Lý",$S$2="II"),30,IF(AND($M49="HóA",$S$2="I"),12,IF(AND($M49="HóA",$S$2="II"),31,IF(AND($M49="Sinh",$S$2="I"),13,IF(AND($M49="Sinh",$S$2="II"),32,IF(AND($M49="ĐịA",$S$2="I"),14,IF(AND($M49="ĐịA",$S$2="II"),33,IF(AND($M49="KT-PL",$S$2="I"),15,IF(AND($M49="KT-PL",$S$2="II"),34,IF(AND($M49="Tin",$S$2="I"),16,IF(AND($M49="Tin",$S$2="II"),35,IF(AND($M49="CNc",$S$2="I"),17,IF(AND($M49="CNc",$S$2="II"),36,IF(AND($M49="CNn",$S$2="I"),18,IF(AND($M49="CNn",$S$2="II"),37,IF(AND($M49="Nhạc",$S$2="I"),19,IF(AND($M49="Nhạc",$S$2="II"),38,IF(AND($M49="MT",$S$2="I"),20,IF(AND($M49="MT",$S$2="II"),39,59))))))))))))))))))))))))))))))))))))))</f>
        <v>0</v>
      </c>
      <c r="K49" s="820" t="s">
        <v>60</v>
      </c>
      <c r="L49" s="813" t="str">
        <f>IF(K49=0,0,VLOOKUP(K49,CBGV!$B$4:$M$69,12,0))</f>
        <v>11A9</v>
      </c>
      <c r="M49" s="57" t="s">
        <v>179</v>
      </c>
      <c r="N49" s="363" t="s">
        <v>143</v>
      </c>
      <c r="O49" s="364" t="s">
        <v>206</v>
      </c>
      <c r="P49" s="364" t="s">
        <v>199</v>
      </c>
      <c r="Q49" s="364"/>
      <c r="R49" s="365"/>
      <c r="S49" s="365"/>
      <c r="T49" s="365"/>
      <c r="U49" s="366"/>
      <c r="V49" s="366"/>
      <c r="W49" s="367"/>
      <c r="X49" s="816">
        <f>IF(K49=0,0,VLOOKUP(K49,CBGV!$B$4:$P$69,14,0))+IF(L49=0,0,VLOOKUP(L49,'T-L-K'!$B$7:$BH$36,2,0))</f>
        <v>5</v>
      </c>
      <c r="Y49" s="819">
        <f>SUM(A49:J51)</f>
        <v>11</v>
      </c>
      <c r="Z49" s="819">
        <f>SUM(A49:J51)+X49</f>
        <v>16</v>
      </c>
      <c r="AA49" s="816">
        <f>IF((Z49-(VLOOKUP(K49,CBGV!$B$4:$P$69,13,0)))&lt;=-14,"/",(Z49-(VLOOKUP(K49,CBGV!$B$4:$P$69,13,0))))</f>
        <v>-1</v>
      </c>
      <c r="AB49" s="88" t="s">
        <v>23</v>
      </c>
    </row>
    <row r="50" spans="1:28" s="3" customFormat="1" ht="11.25" customHeight="1">
      <c r="A50" s="111">
        <f>IF(N50=0,0,VLOOKUP(N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B50" s="111">
        <f>IF(O50=0,0,VLOOKUP(O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2</v>
      </c>
      <c r="C50" s="111">
        <f>IF(P50=0,0,VLOOKUP(P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2</v>
      </c>
      <c r="D50" s="111">
        <f>IF(Q50=0,0,VLOOKUP(Q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E50" s="111">
        <f>IF(R50=0,0,VLOOKUP(R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F50" s="111">
        <f>IF(S50=0,0,VLOOKUP(S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G50" s="111">
        <f>IF(T50=0,0,VLOOKUP(T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H50" s="111">
        <f>IF(U50=0,0,VLOOKUP(U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I50" s="111">
        <f>IF(V50=0,0,VLOOKUP(V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J50" s="111">
        <f>IF(W50=0,0,VLOOKUP(W50,'T-L-K'!$B$7:$BH$36,IF(AND($M50="Văn",$S$2="I"),3,IF(AND($M50="Văn",$S$2="II"),22,IF(AND($M50="Toán",$S$2="I"),4,IF(AND($M50="Toán",$S$2="II"),23,IF(AND($M50="Anh",$S$2="I"),5,IF(AND($M50="Anh",$S$2="II"),24,IF(AND($M50="TD",$S$2="I"),6,IF(AND($M50="TD",$S$2="II"),25,IF(AND($M50="QP",$S$2="I"),7,IF(AND($M50="QP",$S$2="II"),26,IF(AND($M50="Sử",$S$2="I"),8,IF(AND($M50="Sử",$S$2="II"),27,IF(AND($M50="GDĐP",$S$2="I"),9,IF(AND($M50="GDĐP",$S$2="II"),28,IF(AND($M50="TN-HN",$S$2="I"),10,IF(AND($M50="TN-HN",$S$2="II"),29,IF(AND($M50="Lý",$S$2="I"),11,IF(AND($M50="Lý",$S$2="II"),30,IF(AND($M50="HóA",$S$2="I"),12,IF(AND($M50="HóA",$S$2="II"),31,IF(AND($M50="Sinh",$S$2="I"),13,IF(AND($M50="Sinh",$S$2="II"),32,IF(AND($M50="ĐịA",$S$2="I"),14,IF(AND($M50="ĐịA",$S$2="II"),33,IF(AND($M50="KT-PL",$S$2="I"),15,IF(AND($M50="KT-PL",$S$2="II"),34,IF(AND($M50="Tin",$S$2="I"),16,IF(AND($M50="Tin",$S$2="II"),35,IF(AND($M50="CNc",$S$2="I"),17,IF(AND($M50="CNc",$S$2="II"),36,IF(AND($M50="CNn",$S$2="I"),18,IF(AND($M50="CNn",$S$2="II"),37,IF(AND($M50="Nhạc",$S$2="I"),19,IF(AND($M50="Nhạc",$S$2="II"),38,IF(AND($M50="MT",$S$2="I"),20,IF(AND($M50="MT",$S$2="II"),39,59))))))))))))))))))))))))))))))))))))))</f>
        <v>0</v>
      </c>
      <c r="K50" s="821"/>
      <c r="L50" s="814"/>
      <c r="M50" s="51" t="s">
        <v>338</v>
      </c>
      <c r="N50" s="368"/>
      <c r="O50" s="369" t="s">
        <v>125</v>
      </c>
      <c r="P50" s="369" t="s">
        <v>199</v>
      </c>
      <c r="Q50" s="369"/>
      <c r="R50" s="370"/>
      <c r="S50" s="370"/>
      <c r="T50" s="370"/>
      <c r="U50" s="371"/>
      <c r="V50" s="371"/>
      <c r="W50" s="372"/>
      <c r="X50" s="817"/>
      <c r="Y50" s="817"/>
      <c r="Z50" s="817"/>
      <c r="AA50" s="817"/>
      <c r="AB50" s="88" t="s">
        <v>23</v>
      </c>
    </row>
    <row r="51" spans="1:28" s="3" customFormat="1" ht="11.25" customHeight="1">
      <c r="A51" s="111">
        <f>IF(N51=0,0,VLOOKUP(N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B51" s="111">
        <f>IF(O51=0,0,VLOOKUP(O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C51" s="111">
        <f>IF(P51=0,0,VLOOKUP(P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D51" s="111">
        <f>IF(Q51=0,0,VLOOKUP(Q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E51" s="111">
        <f>IF(R51=0,0,VLOOKUP(R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F51" s="111">
        <f>IF(S51=0,0,VLOOKUP(S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G51" s="111">
        <f>IF(T51=0,0,VLOOKUP(T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H51" s="111">
        <f>IF(U51=0,0,VLOOKUP(U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I51" s="111">
        <f>IF(V51=0,0,VLOOKUP(V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J51" s="111">
        <f>IF(W51=0,0,VLOOKUP(W51,'T-L-K'!$B$7:$BH$36,IF(AND($M51="Văn",$S$2="I"),3,IF(AND($M51="Văn",$S$2="II"),22,IF(AND($M51="Toán",$S$2="I"),4,IF(AND($M51="Toán",$S$2="II"),23,IF(AND($M51="Anh",$S$2="I"),5,IF(AND($M51="Anh",$S$2="II"),24,IF(AND($M51="TD",$S$2="I"),6,IF(AND($M51="TD",$S$2="II"),25,IF(AND($M51="QP",$S$2="I"),7,IF(AND($M51="QP",$S$2="II"),26,IF(AND($M51="Sử",$S$2="I"),8,IF(AND($M51="Sử",$S$2="II"),27,IF(AND($M51="GDĐP",$S$2="I"),9,IF(AND($M51="GDĐP",$S$2="II"),28,IF(AND($M51="TN-HN",$S$2="I"),10,IF(AND($M51="TN-HN",$S$2="II"),29,IF(AND($M51="Lý",$S$2="I"),11,IF(AND($M51="Lý",$S$2="II"),30,IF(AND($M51="HóA",$S$2="I"),12,IF(AND($M51="HóA",$S$2="II"),31,IF(AND($M51="Sinh",$S$2="I"),13,IF(AND($M51="Sinh",$S$2="II"),32,IF(AND($M51="ĐịA",$S$2="I"),14,IF(AND($M51="ĐịA",$S$2="II"),33,IF(AND($M51="KT-PL",$S$2="I"),15,IF(AND($M51="KT-PL",$S$2="II"),34,IF(AND($M51="Tin",$S$2="I"),16,IF(AND($M51="Tin",$S$2="II"),35,IF(AND($M51="CNc",$S$2="I"),17,IF(AND($M51="CNc",$S$2="II"),36,IF(AND($M51="CNn",$S$2="I"),18,IF(AND($M51="CNn",$S$2="II"),37,IF(AND($M51="Nhạc",$S$2="I"),19,IF(AND($M51="Nhạc",$S$2="II"),38,IF(AND($M51="MT",$S$2="I"),20,IF(AND($M51="MT",$S$2="II"),39,59))))))))))))))))))))))))))))))))))))))</f>
        <v>0</v>
      </c>
      <c r="K51" s="822"/>
      <c r="L51" s="815"/>
      <c r="M51" s="52" t="s">
        <v>320</v>
      </c>
      <c r="N51" s="373"/>
      <c r="O51" s="374"/>
      <c r="P51" s="374"/>
      <c r="Q51" s="374"/>
      <c r="R51" s="375"/>
      <c r="S51" s="375"/>
      <c r="T51" s="375"/>
      <c r="U51" s="376"/>
      <c r="V51" s="376"/>
      <c r="W51" s="377"/>
      <c r="X51" s="818"/>
      <c r="Y51" s="818"/>
      <c r="Z51" s="818"/>
      <c r="AA51" s="818"/>
      <c r="AB51" s="88" t="s">
        <v>23</v>
      </c>
    </row>
    <row r="52" spans="1:28" s="3" customFormat="1" ht="11.25" customHeight="1">
      <c r="A52" s="111">
        <f>IF(N52=0,0,VLOOKUP(N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3</v>
      </c>
      <c r="B52" s="111">
        <f>IF(O52=0,0,VLOOKUP(O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3</v>
      </c>
      <c r="C52" s="111">
        <f>IF(P52=0,0,VLOOKUP(P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2</v>
      </c>
      <c r="D52" s="111">
        <f>IF(Q52=0,0,VLOOKUP(Q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E52" s="111">
        <f>IF(R52=0,0,VLOOKUP(R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F52" s="111">
        <f>IF(S52=0,0,VLOOKUP(S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G52" s="111">
        <f>IF(T52=0,0,VLOOKUP(T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H52" s="111">
        <f>IF(U52=0,0,VLOOKUP(U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I52" s="111">
        <f>IF(V52=0,0,VLOOKUP(V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J52" s="111">
        <f>IF(W52=0,0,VLOOKUP(W52,'T-L-K'!$B$7:$BH$36,IF(AND($M52="Văn",$S$2="I"),3,IF(AND($M52="Văn",$S$2="II"),22,IF(AND($M52="Toán",$S$2="I"),4,IF(AND($M52="Toán",$S$2="II"),23,IF(AND($M52="Anh",$S$2="I"),5,IF(AND($M52="Anh",$S$2="II"),24,IF(AND($M52="TD",$S$2="I"),6,IF(AND($M52="TD",$S$2="II"),25,IF(AND($M52="QP",$S$2="I"),7,IF(AND($M52="QP",$S$2="II"),26,IF(AND($M52="Sử",$S$2="I"),8,IF(AND($M52="Sử",$S$2="II"),27,IF(AND($M52="GDĐP",$S$2="I"),9,IF(AND($M52="GDĐP",$S$2="II"),28,IF(AND($M52="TN-HN",$S$2="I"),10,IF(AND($M52="TN-HN",$S$2="II"),29,IF(AND($M52="Lý",$S$2="I"),11,IF(AND($M52="Lý",$S$2="II"),30,IF(AND($M52="HóA",$S$2="I"),12,IF(AND($M52="HóA",$S$2="II"),31,IF(AND($M52="Sinh",$S$2="I"),13,IF(AND($M52="Sinh",$S$2="II"),32,IF(AND($M52="ĐịA",$S$2="I"),14,IF(AND($M52="ĐịA",$S$2="II"),33,IF(AND($M52="KT-PL",$S$2="I"),15,IF(AND($M52="KT-PL",$S$2="II"),34,IF(AND($M52="Tin",$S$2="I"),16,IF(AND($M52="Tin",$S$2="II"),35,IF(AND($M52="CNc",$S$2="I"),17,IF(AND($M52="CNc",$S$2="II"),36,IF(AND($M52="CNn",$S$2="I"),18,IF(AND($M52="CNn",$S$2="II"),37,IF(AND($M52="Nhạc",$S$2="I"),19,IF(AND($M52="Nhạc",$S$2="II"),38,IF(AND($M52="MT",$S$2="I"),20,IF(AND($M52="MT",$S$2="II"),39,59))))))))))))))))))))))))))))))))))))))</f>
        <v>0</v>
      </c>
      <c r="K52" s="810" t="s">
        <v>61</v>
      </c>
      <c r="L52" s="813" t="str">
        <f>IF(K52=0,0,VLOOKUP(K52,CBGV!$B$4:$M$69,12,0))</f>
        <v>10A8</v>
      </c>
      <c r="M52" s="54" t="s">
        <v>179</v>
      </c>
      <c r="N52" s="363" t="s">
        <v>174</v>
      </c>
      <c r="O52" s="364" t="s">
        <v>215</v>
      </c>
      <c r="P52" s="364" t="s">
        <v>200</v>
      </c>
      <c r="Q52" s="364"/>
      <c r="R52" s="365"/>
      <c r="S52" s="365"/>
      <c r="T52" s="365"/>
      <c r="U52" s="366"/>
      <c r="V52" s="366"/>
      <c r="W52" s="367"/>
      <c r="X52" s="813">
        <f>IF(K52=0,0,VLOOKUP(K52,CBGV!$B$4:$P$69,14,0))+IF(L52=0,0,VLOOKUP(L52,'T-L-K'!$B$7:$BH$36,2,0))</f>
        <v>5</v>
      </c>
      <c r="Y52" s="823">
        <f>SUM(A52:J54)</f>
        <v>9</v>
      </c>
      <c r="Z52" s="823">
        <f>SUM(A52:J54)+X52</f>
        <v>14</v>
      </c>
      <c r="AA52" s="813">
        <f>IF((Z52-(VLOOKUP(K52,CBGV!$B$4:$P$69,13,0)))&lt;=-14,"/",(Z52-(VLOOKUP(K52,CBGV!$B$4:$P$69,13,0))))</f>
        <v>-3</v>
      </c>
      <c r="AB52" s="88" t="s">
        <v>23</v>
      </c>
    </row>
    <row r="53" spans="1:28" ht="11.25" customHeight="1">
      <c r="A53" s="111">
        <f>IF(N53=0,0,VLOOKUP(N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B53" s="111">
        <f>IF(O53=0,0,VLOOKUP(O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C53" s="111">
        <f>IF(P53=0,0,VLOOKUP(P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D53" s="111">
        <f>IF(Q53=0,0,VLOOKUP(Q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E53" s="111">
        <f>IF(R53=0,0,VLOOKUP(R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F53" s="111">
        <f>IF(S53=0,0,VLOOKUP(S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G53" s="111">
        <f>IF(T53=0,0,VLOOKUP(T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H53" s="111">
        <f>IF(U53=0,0,VLOOKUP(U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I53" s="111">
        <f>IF(V53=0,0,VLOOKUP(V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J53" s="111">
        <f>IF(W53=0,0,VLOOKUP(W53,'T-L-K'!$B$7:$BH$36,IF(AND($M53="Văn",$S$2="I"),3,IF(AND($M53="Văn",$S$2="II"),22,IF(AND($M53="Toán",$S$2="I"),4,IF(AND($M53="Toán",$S$2="II"),23,IF(AND($M53="Anh",$S$2="I"),5,IF(AND($M53="Anh",$S$2="II"),24,IF(AND($M53="TD",$S$2="I"),6,IF(AND($M53="TD",$S$2="II"),25,IF(AND($M53="QP",$S$2="I"),7,IF(AND($M53="QP",$S$2="II"),26,IF(AND($M53="Sử",$S$2="I"),8,IF(AND($M53="Sử",$S$2="II"),27,IF(AND($M53="GDĐP",$S$2="I"),9,IF(AND($M53="GDĐP",$S$2="II"),28,IF(AND($M53="TN-HN",$S$2="I"),10,IF(AND($M53="TN-HN",$S$2="II"),29,IF(AND($M53="Lý",$S$2="I"),11,IF(AND($M53="Lý",$S$2="II"),30,IF(AND($M53="HóA",$S$2="I"),12,IF(AND($M53="HóA",$S$2="II"),31,IF(AND($M53="Sinh",$S$2="I"),13,IF(AND($M53="Sinh",$S$2="II"),32,IF(AND($M53="ĐịA",$S$2="I"),14,IF(AND($M53="ĐịA",$S$2="II"),33,IF(AND($M53="KT-PL",$S$2="I"),15,IF(AND($M53="KT-PL",$S$2="II"),34,IF(AND($M53="Tin",$S$2="I"),16,IF(AND($M53="Tin",$S$2="II"),35,IF(AND($M53="CNc",$S$2="I"),17,IF(AND($M53="CNc",$S$2="II"),36,IF(AND($M53="CNn",$S$2="I"),18,IF(AND($M53="CNn",$S$2="II"),37,IF(AND($M53="Nhạc",$S$2="I"),19,IF(AND($M53="Nhạc",$S$2="II"),38,IF(AND($M53="MT",$S$2="I"),20,IF(AND($M53="MT",$S$2="II"),39,59))))))))))))))))))))))))))))))))))))))</f>
        <v>0</v>
      </c>
      <c r="K53" s="811"/>
      <c r="L53" s="814"/>
      <c r="M53" s="55" t="s">
        <v>28</v>
      </c>
      <c r="N53" s="368" t="s">
        <v>149</v>
      </c>
      <c r="O53" s="369"/>
      <c r="P53" s="369"/>
      <c r="Q53" s="369"/>
      <c r="R53" s="370"/>
      <c r="S53" s="370"/>
      <c r="T53" s="370"/>
      <c r="U53" s="371"/>
      <c r="V53" s="371"/>
      <c r="W53" s="372"/>
      <c r="X53" s="814"/>
      <c r="Y53" s="814"/>
      <c r="Z53" s="814"/>
      <c r="AA53" s="814"/>
      <c r="AB53" s="88" t="s">
        <v>23</v>
      </c>
    </row>
    <row r="54" spans="1:28" ht="11.25" customHeight="1">
      <c r="A54" s="111">
        <f>IF(N54=0,0,VLOOKUP(N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1</v>
      </c>
      <c r="B54" s="111">
        <f>IF(O54=0,0,VLOOKUP(O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C54" s="111">
        <f>IF(P54=0,0,VLOOKUP(P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D54" s="111">
        <f>IF(Q54=0,0,VLOOKUP(Q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E54" s="111">
        <f>IF(R54=0,0,VLOOKUP(R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F54" s="111">
        <f>IF(S54=0,0,VLOOKUP(S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G54" s="111">
        <f>IF(T54=0,0,VLOOKUP(T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H54" s="111">
        <f>IF(U54=0,0,VLOOKUP(U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I54" s="111">
        <f>IF(V54=0,0,VLOOKUP(V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J54" s="111">
        <f>IF(W54=0,0,VLOOKUP(W54,'T-L-K'!$B$7:$BH$36,IF(AND($M54="Văn",$S$2="I"),3,IF(AND($M54="Văn",$S$2="II"),22,IF(AND($M54="Toán",$S$2="I"),4,IF(AND($M54="Toán",$S$2="II"),23,IF(AND($M54="Anh",$S$2="I"),5,IF(AND($M54="Anh",$S$2="II"),24,IF(AND($M54="TD",$S$2="I"),6,IF(AND($M54="TD",$S$2="II"),25,IF(AND($M54="QP",$S$2="I"),7,IF(AND($M54="QP",$S$2="II"),26,IF(AND($M54="Sử",$S$2="I"),8,IF(AND($M54="Sử",$S$2="II"),27,IF(AND($M54="GDĐP",$S$2="I"),9,IF(AND($M54="GDĐP",$S$2="II"),28,IF(AND($M54="TN-HN",$S$2="I"),10,IF(AND($M54="TN-HN",$S$2="II"),29,IF(AND($M54="Lý",$S$2="I"),11,IF(AND($M54="Lý",$S$2="II"),30,IF(AND($M54="HóA",$S$2="I"),12,IF(AND($M54="HóA",$S$2="II"),31,IF(AND($M54="Sinh",$S$2="I"),13,IF(AND($M54="Sinh",$S$2="II"),32,IF(AND($M54="ĐịA",$S$2="I"),14,IF(AND($M54="ĐịA",$S$2="II"),33,IF(AND($M54="KT-PL",$S$2="I"),15,IF(AND($M54="KT-PL",$S$2="II"),34,IF(AND($M54="Tin",$S$2="I"),16,IF(AND($M54="Tin",$S$2="II"),35,IF(AND($M54="CNc",$S$2="I"),17,IF(AND($M54="CNc",$S$2="II"),36,IF(AND($M54="CNn",$S$2="I"),18,IF(AND($M54="CNn",$S$2="II"),37,IF(AND($M54="Nhạc",$S$2="I"),19,IF(AND($M54="Nhạc",$S$2="II"),38,IF(AND($M54="MT",$S$2="I"),20,IF(AND($M54="MT",$S$2="II"),39,59))))))))))))))))))))))))))))))))))))))</f>
        <v>0</v>
      </c>
      <c r="K54" s="812"/>
      <c r="L54" s="815"/>
      <c r="M54" s="56" t="s">
        <v>320</v>
      </c>
      <c r="N54" s="373" t="s">
        <v>200</v>
      </c>
      <c r="O54" s="374"/>
      <c r="P54" s="374"/>
      <c r="Q54" s="374"/>
      <c r="R54" s="375"/>
      <c r="S54" s="375"/>
      <c r="T54" s="375"/>
      <c r="U54" s="376"/>
      <c r="V54" s="376"/>
      <c r="W54" s="377"/>
      <c r="X54" s="815"/>
      <c r="Y54" s="815"/>
      <c r="Z54" s="815"/>
      <c r="AA54" s="815"/>
      <c r="AB54" s="88" t="s">
        <v>23</v>
      </c>
    </row>
    <row r="55" spans="1:28" ht="11.25" customHeight="1">
      <c r="A55" s="111">
        <f>IF(N55=0,0,VLOOKUP(N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2</v>
      </c>
      <c r="B55" s="111">
        <f>IF(O55=0,0,VLOOKUP(O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3</v>
      </c>
      <c r="C55" s="111">
        <f>IF(P55=0,0,VLOOKUP(P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2</v>
      </c>
      <c r="D55" s="111">
        <f>IF(Q55=0,0,VLOOKUP(Q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E55" s="111">
        <f>IF(R55=0,0,VLOOKUP(R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F55" s="111">
        <f>IF(S55=0,0,VLOOKUP(S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G55" s="111">
        <f>IF(T55=0,0,VLOOKUP(T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H55" s="111">
        <f>IF(U55=0,0,VLOOKUP(U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I55" s="111">
        <f>IF(V55=0,0,VLOOKUP(V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J55" s="111">
        <f>IF(W55=0,0,VLOOKUP(W55,'T-L-K'!$B$7:$BH$36,IF(AND($M55="Văn",$S$2="I"),3,IF(AND($M55="Văn",$S$2="II"),22,IF(AND($M55="Toán",$S$2="I"),4,IF(AND($M55="Toán",$S$2="II"),23,IF(AND($M55="Anh",$S$2="I"),5,IF(AND($M55="Anh",$S$2="II"),24,IF(AND($M55="TD",$S$2="I"),6,IF(AND($M55="TD",$S$2="II"),25,IF(AND($M55="QP",$S$2="I"),7,IF(AND($M55="QP",$S$2="II"),26,IF(AND($M55="Sử",$S$2="I"),8,IF(AND($M55="Sử",$S$2="II"),27,IF(AND($M55="GDĐP",$S$2="I"),9,IF(AND($M55="GDĐP",$S$2="II"),28,IF(AND($M55="TN-HN",$S$2="I"),10,IF(AND($M55="TN-HN",$S$2="II"),29,IF(AND($M55="Lý",$S$2="I"),11,IF(AND($M55="Lý",$S$2="II"),30,IF(AND($M55="HóA",$S$2="I"),12,IF(AND($M55="HóA",$S$2="II"),31,IF(AND($M55="Sinh",$S$2="I"),13,IF(AND($M55="Sinh",$S$2="II"),32,IF(AND($M55="ĐịA",$S$2="I"),14,IF(AND($M55="ĐịA",$S$2="II"),33,IF(AND($M55="KT-PL",$S$2="I"),15,IF(AND($M55="KT-PL",$S$2="II"),34,IF(AND($M55="Tin",$S$2="I"),16,IF(AND($M55="Tin",$S$2="II"),35,IF(AND($M55="CNc",$S$2="I"),17,IF(AND($M55="CNc",$S$2="II"),36,IF(AND($M55="CNn",$S$2="I"),18,IF(AND($M55="CNn",$S$2="II"),37,IF(AND($M55="Nhạc",$S$2="I"),19,IF(AND($M55="Nhạc",$S$2="II"),38,IF(AND($M55="MT",$S$2="I"),20,IF(AND($M55="MT",$S$2="II"),39,59))))))))))))))))))))))))))))))))))))))</f>
        <v>0</v>
      </c>
      <c r="K55" s="820" t="s">
        <v>62</v>
      </c>
      <c r="L55" s="813" t="str">
        <f>IF(K55=0,0,VLOOKUP(K55,CBGV!$B$4:$M$69,12,0))</f>
        <v>11A8</v>
      </c>
      <c r="M55" s="57" t="s">
        <v>179</v>
      </c>
      <c r="N55" s="363" t="s">
        <v>18</v>
      </c>
      <c r="O55" s="364" t="s">
        <v>205</v>
      </c>
      <c r="P55" s="364" t="s">
        <v>32</v>
      </c>
      <c r="Q55" s="364"/>
      <c r="R55" s="365"/>
      <c r="S55" s="365"/>
      <c r="T55" s="365"/>
      <c r="U55" s="366"/>
      <c r="V55" s="366"/>
      <c r="W55" s="367"/>
      <c r="X55" s="816">
        <f>IF(K55=0,0,VLOOKUP(K55,CBGV!$B$4:$P$69,14,0))+IF(L55=0,0,VLOOKUP(L55,'T-L-K'!$B$7:$BH$36,2,0))</f>
        <v>5</v>
      </c>
      <c r="Y55" s="819">
        <f>SUM(A55:J57)</f>
        <v>12</v>
      </c>
      <c r="Z55" s="819">
        <f>SUM(A55:J57)+X55</f>
        <v>17</v>
      </c>
      <c r="AA55" s="816">
        <f>IF((Z55-(VLOOKUP(K55,CBGV!$B$4:$P$69,13,0)))&lt;=-14,"/",(Z55-(VLOOKUP(K55,CBGV!$B$4:$P$69,13,0))))</f>
        <v>0</v>
      </c>
      <c r="AB55" s="88" t="s">
        <v>23</v>
      </c>
    </row>
    <row r="56" spans="1:28" ht="11.25" customHeight="1">
      <c r="A56" s="111">
        <f>IF(N56=0,0,VLOOKUP(N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2</v>
      </c>
      <c r="B56" s="111">
        <f>IF(O56=0,0,VLOOKUP(O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2</v>
      </c>
      <c r="C56" s="111">
        <f>IF(P56=0,0,VLOOKUP(P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D56" s="111">
        <f>IF(Q56=0,0,VLOOKUP(Q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E56" s="111">
        <f>IF(R56=0,0,VLOOKUP(R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F56" s="111">
        <f>IF(S56=0,0,VLOOKUP(S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G56" s="111">
        <f>IF(T56=0,0,VLOOKUP(T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H56" s="111">
        <f>IF(U56=0,0,VLOOKUP(U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I56" s="111">
        <f>IF(V56=0,0,VLOOKUP(V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J56" s="111">
        <f>IF(W56=0,0,VLOOKUP(W56,'T-L-K'!$B$7:$BH$36,IF(AND($M56="Văn",$S$2="I"),3,IF(AND($M56="Văn",$S$2="II"),22,IF(AND($M56="Toán",$S$2="I"),4,IF(AND($M56="Toán",$S$2="II"),23,IF(AND($M56="Anh",$S$2="I"),5,IF(AND($M56="Anh",$S$2="II"),24,IF(AND($M56="TD",$S$2="I"),6,IF(AND($M56="TD",$S$2="II"),25,IF(AND($M56="QP",$S$2="I"),7,IF(AND($M56="QP",$S$2="II"),26,IF(AND($M56="Sử",$S$2="I"),8,IF(AND($M56="Sử",$S$2="II"),27,IF(AND($M56="GDĐP",$S$2="I"),9,IF(AND($M56="GDĐP",$S$2="II"),28,IF(AND($M56="TN-HN",$S$2="I"),10,IF(AND($M56="TN-HN",$S$2="II"),29,IF(AND($M56="Lý",$S$2="I"),11,IF(AND($M56="Lý",$S$2="II"),30,IF(AND($M56="HóA",$S$2="I"),12,IF(AND($M56="HóA",$S$2="II"),31,IF(AND($M56="Sinh",$S$2="I"),13,IF(AND($M56="Sinh",$S$2="II"),32,IF(AND($M56="ĐịA",$S$2="I"),14,IF(AND($M56="ĐịA",$S$2="II"),33,IF(AND($M56="KT-PL",$S$2="I"),15,IF(AND($M56="KT-PL",$S$2="II"),34,IF(AND($M56="Tin",$S$2="I"),16,IF(AND($M56="Tin",$S$2="II"),35,IF(AND($M56="CNc",$S$2="I"),17,IF(AND($M56="CNc",$S$2="II"),36,IF(AND($M56="CNn",$S$2="I"),18,IF(AND($M56="CNn",$S$2="II"),37,IF(AND($M56="Nhạc",$S$2="I"),19,IF(AND($M56="Nhạc",$S$2="II"),38,IF(AND($M56="MT",$S$2="I"),20,IF(AND($M56="MT",$S$2="II"),39,59))))))))))))))))))))))))))))))))))))))</f>
        <v>0</v>
      </c>
      <c r="K56" s="821"/>
      <c r="L56" s="814"/>
      <c r="M56" s="51" t="s">
        <v>338</v>
      </c>
      <c r="N56" s="368" t="s">
        <v>205</v>
      </c>
      <c r="O56" s="369" t="s">
        <v>198</v>
      </c>
      <c r="P56" s="369"/>
      <c r="Q56" s="369"/>
      <c r="R56" s="370"/>
      <c r="S56" s="370"/>
      <c r="T56" s="370"/>
      <c r="U56" s="371"/>
      <c r="V56" s="371"/>
      <c r="W56" s="372"/>
      <c r="X56" s="817"/>
      <c r="Y56" s="817"/>
      <c r="Z56" s="817"/>
      <c r="AA56" s="817"/>
      <c r="AB56" s="88" t="s">
        <v>23</v>
      </c>
    </row>
    <row r="57" spans="1:28" ht="11.25" customHeight="1">
      <c r="A57" s="111">
        <f>IF(N57=0,0,VLOOKUP(N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1</v>
      </c>
      <c r="B57" s="111">
        <f>IF(O57=0,0,VLOOKUP(O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C57" s="111">
        <f>IF(P57=0,0,VLOOKUP(P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D57" s="111">
        <f>IF(Q57=0,0,VLOOKUP(Q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E57" s="111">
        <f>IF(R57=0,0,VLOOKUP(R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F57" s="111">
        <f>IF(S57=0,0,VLOOKUP(S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G57" s="111">
        <f>IF(T57=0,0,VLOOKUP(T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H57" s="111">
        <f>IF(U57=0,0,VLOOKUP(U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I57" s="111">
        <f>IF(V57=0,0,VLOOKUP(V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J57" s="111">
        <f>IF(W57=0,0,VLOOKUP(W57,'T-L-K'!$B$7:$BH$36,IF(AND($M57="Văn",$S$2="I"),3,IF(AND($M57="Văn",$S$2="II"),22,IF(AND($M57="Toán",$S$2="I"),4,IF(AND($M57="Toán",$S$2="II"),23,IF(AND($M57="Anh",$S$2="I"),5,IF(AND($M57="Anh",$S$2="II"),24,IF(AND($M57="TD",$S$2="I"),6,IF(AND($M57="TD",$S$2="II"),25,IF(AND($M57="QP",$S$2="I"),7,IF(AND($M57="QP",$S$2="II"),26,IF(AND($M57="Sử",$S$2="I"),8,IF(AND($M57="Sử",$S$2="II"),27,IF(AND($M57="GDĐP",$S$2="I"),9,IF(AND($M57="GDĐP",$S$2="II"),28,IF(AND($M57="TN-HN",$S$2="I"),10,IF(AND($M57="TN-HN",$S$2="II"),29,IF(AND($M57="Lý",$S$2="I"),11,IF(AND($M57="Lý",$S$2="II"),30,IF(AND($M57="HóA",$S$2="I"),12,IF(AND($M57="HóA",$S$2="II"),31,IF(AND($M57="Sinh",$S$2="I"),13,IF(AND($M57="Sinh",$S$2="II"),32,IF(AND($M57="ĐịA",$S$2="I"),14,IF(AND($M57="ĐịA",$S$2="II"),33,IF(AND($M57="KT-PL",$S$2="I"),15,IF(AND($M57="KT-PL",$S$2="II"),34,IF(AND($M57="Tin",$S$2="I"),16,IF(AND($M57="Tin",$S$2="II"),35,IF(AND($M57="CNc",$S$2="I"),17,IF(AND($M57="CNc",$S$2="II"),36,IF(AND($M57="CNn",$S$2="I"),18,IF(AND($M57="CNn",$S$2="II"),37,IF(AND($M57="Nhạc",$S$2="I"),19,IF(AND($M57="Nhạc",$S$2="II"),38,IF(AND($M57="MT",$S$2="I"),20,IF(AND($M57="MT",$S$2="II"),39,59))))))))))))))))))))))))))))))))))))))</f>
        <v>0</v>
      </c>
      <c r="K57" s="822"/>
      <c r="L57" s="815"/>
      <c r="M57" s="52" t="s">
        <v>320</v>
      </c>
      <c r="N57" s="373" t="s">
        <v>205</v>
      </c>
      <c r="O57" s="374"/>
      <c r="P57" s="374"/>
      <c r="Q57" s="374"/>
      <c r="R57" s="375"/>
      <c r="S57" s="375"/>
      <c r="T57" s="375"/>
      <c r="U57" s="376"/>
      <c r="V57" s="376"/>
      <c r="W57" s="377"/>
      <c r="X57" s="818"/>
      <c r="Y57" s="818"/>
      <c r="Z57" s="818"/>
      <c r="AA57" s="818"/>
      <c r="AB57" s="88" t="s">
        <v>23</v>
      </c>
    </row>
    <row r="58" spans="1:28" ht="11.25" customHeight="1">
      <c r="A58" s="111">
        <f>IF(N58=0,0,VLOOKUP(N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3</v>
      </c>
      <c r="B58" s="111">
        <f>IF(O58=0,0,VLOOKUP(O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2</v>
      </c>
      <c r="C58" s="111">
        <f>IF(P58=0,0,VLOOKUP(P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3</v>
      </c>
      <c r="D58" s="111">
        <f>IF(Q58=0,0,VLOOKUP(Q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E58" s="111">
        <f>IF(R58=0,0,VLOOKUP(R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F58" s="111">
        <f>IF(S58=0,0,VLOOKUP(S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G58" s="111">
        <f>IF(T58=0,0,VLOOKUP(T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H58" s="111">
        <f>IF(U58=0,0,VLOOKUP(U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I58" s="111">
        <f>IF(V58=0,0,VLOOKUP(V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J58" s="111">
        <f>IF(W58=0,0,VLOOKUP(W58,'T-L-K'!$B$7:$BH$36,IF(AND($M58="Văn",$S$2="I"),3,IF(AND($M58="Văn",$S$2="II"),22,IF(AND($M58="Toán",$S$2="I"),4,IF(AND($M58="Toán",$S$2="II"),23,IF(AND($M58="Anh",$S$2="I"),5,IF(AND($M58="Anh",$S$2="II"),24,IF(AND($M58="TD",$S$2="I"),6,IF(AND($M58="TD",$S$2="II"),25,IF(AND($M58="QP",$S$2="I"),7,IF(AND($M58="QP",$S$2="II"),26,IF(AND($M58="Sử",$S$2="I"),8,IF(AND($M58="Sử",$S$2="II"),27,IF(AND($M58="GDĐP",$S$2="I"),9,IF(AND($M58="GDĐP",$S$2="II"),28,IF(AND($M58="TN-HN",$S$2="I"),10,IF(AND($M58="TN-HN",$S$2="II"),29,IF(AND($M58="Lý",$S$2="I"),11,IF(AND($M58="Lý",$S$2="II"),30,IF(AND($M58="HóA",$S$2="I"),12,IF(AND($M58="HóA",$S$2="II"),31,IF(AND($M58="Sinh",$S$2="I"),13,IF(AND($M58="Sinh",$S$2="II"),32,IF(AND($M58="ĐịA",$S$2="I"),14,IF(AND($M58="ĐịA",$S$2="II"),33,IF(AND($M58="KT-PL",$S$2="I"),15,IF(AND($M58="KT-PL",$S$2="II"),34,IF(AND($M58="Tin",$S$2="I"),16,IF(AND($M58="Tin",$S$2="II"),35,IF(AND($M58="CNc",$S$2="I"),17,IF(AND($M58="CNc",$S$2="II"),36,IF(AND($M58="CNn",$S$2="I"),18,IF(AND($M58="CNn",$S$2="II"),37,IF(AND($M58="Nhạc",$S$2="I"),19,IF(AND($M58="Nhạc",$S$2="II"),38,IF(AND($M58="MT",$S$2="I"),20,IF(AND($M58="MT",$S$2="II"),39,59))))))))))))))))))))))))))))))))))))))</f>
        <v>0</v>
      </c>
      <c r="K58" s="810" t="s">
        <v>63</v>
      </c>
      <c r="L58" s="813">
        <f>IF(K58=0,0,VLOOKUP(K58,CBGV!$B$4:$M$69,12,0))</f>
        <v>0</v>
      </c>
      <c r="M58" s="54" t="s">
        <v>179</v>
      </c>
      <c r="N58" s="363" t="s">
        <v>204</v>
      </c>
      <c r="O58" s="580" t="s">
        <v>316</v>
      </c>
      <c r="P58" s="580" t="s">
        <v>122</v>
      </c>
      <c r="Q58" s="364"/>
      <c r="R58" s="365"/>
      <c r="S58" s="365"/>
      <c r="T58" s="365"/>
      <c r="U58" s="366"/>
      <c r="V58" s="366"/>
      <c r="W58" s="367"/>
      <c r="X58" s="813">
        <f>IF(K58=0,0,VLOOKUP(K58,CBGV!$B$4:$P$69,14,0))+IF(L58=0,0,VLOOKUP(L58,'T-L-K'!$B$7:$BH$36,2,0))</f>
        <v>1.5</v>
      </c>
      <c r="Y58" s="823">
        <f>SUM(A58:J60)</f>
        <v>17</v>
      </c>
      <c r="Z58" s="823">
        <f>SUM(A58:J60)+X58</f>
        <v>18.5</v>
      </c>
      <c r="AA58" s="813">
        <f>IF((Z58-(VLOOKUP(K58,CBGV!$B$4:$P$69,13,0)))&lt;=-14,"/",(Z58-(VLOOKUP(K58,CBGV!$B$4:$P$69,13,0))))</f>
        <v>1.5</v>
      </c>
      <c r="AB58" s="88" t="s">
        <v>23</v>
      </c>
    </row>
    <row r="59" spans="1:28" ht="11.25" customHeight="1">
      <c r="A59" s="111">
        <f>IF(N59=0,0,VLOOKUP(N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B59" s="111">
        <f>IF(O59=0,0,VLOOKUP(O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C59" s="111">
        <f>IF(P59=0,0,VLOOKUP(P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D59" s="111">
        <f>IF(Q59=0,0,VLOOKUP(Q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E59" s="111">
        <f>IF(R59=0,0,VLOOKUP(R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2</v>
      </c>
      <c r="F59" s="111">
        <f>IF(S59=0,0,VLOOKUP(S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G59" s="111">
        <f>IF(T59=0,0,VLOOKUP(T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H59" s="111">
        <f>IF(U59=0,0,VLOOKUP(U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I59" s="111">
        <f>IF(V59=0,0,VLOOKUP(V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J59" s="111">
        <f>IF(W59=0,0,VLOOKUP(W59,'T-L-K'!$B$7:$BH$36,IF(AND($M59="Văn",$S$2="I"),3,IF(AND($M59="Văn",$S$2="II"),22,IF(AND($M59="Toán",$S$2="I"),4,IF(AND($M59="Toán",$S$2="II"),23,IF(AND($M59="Anh",$S$2="I"),5,IF(AND($M59="Anh",$S$2="II"),24,IF(AND($M59="TD",$S$2="I"),6,IF(AND($M59="TD",$S$2="II"),25,IF(AND($M59="QP",$S$2="I"),7,IF(AND($M59="QP",$S$2="II"),26,IF(AND($M59="Sử",$S$2="I"),8,IF(AND($M59="Sử",$S$2="II"),27,IF(AND($M59="GDĐP",$S$2="I"),9,IF(AND($M59="GDĐP",$S$2="II"),28,IF(AND($M59="TN-HN",$S$2="I"),10,IF(AND($M59="TN-HN",$S$2="II"),29,IF(AND($M59="Lý",$S$2="I"),11,IF(AND($M59="Lý",$S$2="II"),30,IF(AND($M59="HóA",$S$2="I"),12,IF(AND($M59="HóA",$S$2="II"),31,IF(AND($M59="Sinh",$S$2="I"),13,IF(AND($M59="Sinh",$S$2="II"),32,IF(AND($M59="ĐịA",$S$2="I"),14,IF(AND($M59="ĐịA",$S$2="II"),33,IF(AND($M59="KT-PL",$S$2="I"),15,IF(AND($M59="KT-PL",$S$2="II"),34,IF(AND($M59="Tin",$S$2="I"),16,IF(AND($M59="Tin",$S$2="II"),35,IF(AND($M59="CNc",$S$2="I"),17,IF(AND($M59="CNc",$S$2="II"),36,IF(AND($M59="CNn",$S$2="I"),18,IF(AND($M59="CNn",$S$2="II"),37,IF(AND($M59="Nhạc",$S$2="I"),19,IF(AND($M59="Nhạc",$S$2="II"),38,IF(AND($M59="MT",$S$2="I"),20,IF(AND($M59="MT",$S$2="II"),39,59))))))))))))))))))))))))))))))))))))))</f>
        <v>0</v>
      </c>
      <c r="K59" s="811"/>
      <c r="L59" s="814"/>
      <c r="M59" s="55" t="s">
        <v>338</v>
      </c>
      <c r="N59" s="579" t="s">
        <v>143</v>
      </c>
      <c r="O59" s="369" t="s">
        <v>204</v>
      </c>
      <c r="P59" s="369" t="s">
        <v>316</v>
      </c>
      <c r="Q59" s="578" t="s">
        <v>122</v>
      </c>
      <c r="R59" s="551" t="s">
        <v>117</v>
      </c>
      <c r="S59" s="370"/>
      <c r="T59" s="370"/>
      <c r="U59" s="371"/>
      <c r="V59" s="371"/>
      <c r="W59" s="372"/>
      <c r="X59" s="814"/>
      <c r="Y59" s="814"/>
      <c r="Z59" s="814"/>
      <c r="AA59" s="814"/>
      <c r="AB59" s="88" t="s">
        <v>23</v>
      </c>
    </row>
    <row r="60" spans="1:28" ht="11.25" customHeight="1">
      <c r="A60" s="111">
        <f>IF(N60=0,0,VLOOKUP(N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1</v>
      </c>
      <c r="B60" s="111">
        <f>IF(O60=0,0,VLOOKUP(O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C60" s="111">
        <f>IF(P60=0,0,VLOOKUP(P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D60" s="111">
        <f>IF(Q60=0,0,VLOOKUP(Q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E60" s="111">
        <f>IF(R60=0,0,VLOOKUP(R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F60" s="111">
        <f>IF(S60=0,0,VLOOKUP(S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G60" s="111">
        <f>IF(T60=0,0,VLOOKUP(T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H60" s="111">
        <f>IF(U60=0,0,VLOOKUP(U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I60" s="111">
        <f>IF(V60=0,0,VLOOKUP(V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J60" s="111">
        <f>IF(W60=0,0,VLOOKUP(W60,'T-L-K'!$B$7:$BH$36,IF(AND($M60="Văn",$S$2="I"),3,IF(AND($M60="Văn",$S$2="II"),22,IF(AND($M60="Toán",$S$2="I"),4,IF(AND($M60="Toán",$S$2="II"),23,IF(AND($M60="Anh",$S$2="I"),5,IF(AND($M60="Anh",$S$2="II"),24,IF(AND($M60="TD",$S$2="I"),6,IF(AND($M60="TD",$S$2="II"),25,IF(AND($M60="QP",$S$2="I"),7,IF(AND($M60="QP",$S$2="II"),26,IF(AND($M60="Sử",$S$2="I"),8,IF(AND($M60="Sử",$S$2="II"),27,IF(AND($M60="GDĐP",$S$2="I"),9,IF(AND($M60="GDĐP",$S$2="II"),28,IF(AND($M60="TN-HN",$S$2="I"),10,IF(AND($M60="TN-HN",$S$2="II"),29,IF(AND($M60="Lý",$S$2="I"),11,IF(AND($M60="Lý",$S$2="II"),30,IF(AND($M60="HóA",$S$2="I"),12,IF(AND($M60="HóA",$S$2="II"),31,IF(AND($M60="Sinh",$S$2="I"),13,IF(AND($M60="Sinh",$S$2="II"),32,IF(AND($M60="ĐịA",$S$2="I"),14,IF(AND($M60="ĐịA",$S$2="II"),33,IF(AND($M60="KT-PL",$S$2="I"),15,IF(AND($M60="KT-PL",$S$2="II"),34,IF(AND($M60="Tin",$S$2="I"),16,IF(AND($M60="Tin",$S$2="II"),35,IF(AND($M60="CNc",$S$2="I"),17,IF(AND($M60="CNc",$S$2="II"),36,IF(AND($M60="CNn",$S$2="I"),18,IF(AND($M60="CNn",$S$2="II"),37,IF(AND($M60="Nhạc",$S$2="I"),19,IF(AND($M60="Nhạc",$S$2="II"),38,IF(AND($M60="MT",$S$2="I"),20,IF(AND($M60="MT",$S$2="II"),39,59))))))))))))))))))))))))))))))))))))))</f>
        <v>0</v>
      </c>
      <c r="K60" s="812"/>
      <c r="L60" s="815"/>
      <c r="M60" s="56" t="s">
        <v>320</v>
      </c>
      <c r="N60" s="373" t="s">
        <v>205</v>
      </c>
      <c r="O60" s="374"/>
      <c r="P60" s="374"/>
      <c r="Q60" s="374"/>
      <c r="R60" s="375"/>
      <c r="S60" s="375"/>
      <c r="T60" s="375"/>
      <c r="U60" s="376"/>
      <c r="V60" s="376"/>
      <c r="W60" s="377"/>
      <c r="X60" s="815"/>
      <c r="Y60" s="815"/>
      <c r="Z60" s="815"/>
      <c r="AA60" s="815"/>
      <c r="AB60" s="88" t="s">
        <v>23</v>
      </c>
    </row>
    <row r="61" spans="1:28" ht="11.25" customHeight="1">
      <c r="A61" s="111">
        <f>IF(N61=0,0,VLOOKUP(N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2</v>
      </c>
      <c r="B61" s="111">
        <f>IF(O61=0,0,VLOOKUP(O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2</v>
      </c>
      <c r="C61" s="111">
        <f>IF(P61=0,0,VLOOKUP(P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2</v>
      </c>
      <c r="D61" s="111">
        <f>IF(Q61=0,0,VLOOKUP(Q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2</v>
      </c>
      <c r="E61" s="111">
        <f>IF(R61=0,0,VLOOKUP(R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F61" s="111">
        <f>IF(S61=0,0,VLOOKUP(S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G61" s="111">
        <f>IF(T61=0,0,VLOOKUP(T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H61" s="111">
        <f>IF(U61=0,0,VLOOKUP(U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I61" s="111">
        <f>IF(V61=0,0,VLOOKUP(V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J61" s="111">
        <f>IF(W61=0,0,VLOOKUP(W61,'T-L-K'!$B$7:$BH$36,IF(AND($M61="Văn",$S$2="I"),3,IF(AND($M61="Văn",$S$2="II"),22,IF(AND($M61="Toán",$S$2="I"),4,IF(AND($M61="Toán",$S$2="II"),23,IF(AND($M61="Anh",$S$2="I"),5,IF(AND($M61="Anh",$S$2="II"),24,IF(AND($M61="TD",$S$2="I"),6,IF(AND($M61="TD",$S$2="II"),25,IF(AND($M61="QP",$S$2="I"),7,IF(AND($M61="QP",$S$2="II"),26,IF(AND($M61="Sử",$S$2="I"),8,IF(AND($M61="Sử",$S$2="II"),27,IF(AND($M61="GDĐP",$S$2="I"),9,IF(AND($M61="GDĐP",$S$2="II"),28,IF(AND($M61="TN-HN",$S$2="I"),10,IF(AND($M61="TN-HN",$S$2="II"),29,IF(AND($M61="Lý",$S$2="I"),11,IF(AND($M61="Lý",$S$2="II"),30,IF(AND($M61="HóA",$S$2="I"),12,IF(AND($M61="HóA",$S$2="II"),31,IF(AND($M61="Sinh",$S$2="I"),13,IF(AND($M61="Sinh",$S$2="II"),32,IF(AND($M61="ĐịA",$S$2="I"),14,IF(AND($M61="ĐịA",$S$2="II"),33,IF(AND($M61="KT-PL",$S$2="I"),15,IF(AND($M61="KT-PL",$S$2="II"),34,IF(AND($M61="Tin",$S$2="I"),16,IF(AND($M61="Tin",$S$2="II"),35,IF(AND($M61="CNc",$S$2="I"),17,IF(AND($M61="CNc",$S$2="II"),36,IF(AND($M61="CNn",$S$2="I"),18,IF(AND($M61="CNn",$S$2="II"),37,IF(AND($M61="Nhạc",$S$2="I"),19,IF(AND($M61="Nhạc",$S$2="II"),38,IF(AND($M61="MT",$S$2="I"),20,IF(AND($M61="MT",$S$2="II"),39,59))))))))))))))))))))))))))))))))))))))</f>
        <v>0</v>
      </c>
      <c r="K61" s="820" t="s">
        <v>64</v>
      </c>
      <c r="L61" s="813">
        <f>IF(K61=0,0,VLOOKUP(K61,CBGV!$B$4:$M$69,12,0))</f>
        <v>0</v>
      </c>
      <c r="M61" s="57" t="s">
        <v>179</v>
      </c>
      <c r="N61" s="363" t="s">
        <v>30</v>
      </c>
      <c r="O61" s="364" t="s">
        <v>20</v>
      </c>
      <c r="P61" s="364" t="s">
        <v>217</v>
      </c>
      <c r="Q61" s="364" t="s">
        <v>201</v>
      </c>
      <c r="R61" s="365"/>
      <c r="S61" s="365"/>
      <c r="T61" s="365"/>
      <c r="U61" s="366"/>
      <c r="V61" s="366"/>
      <c r="W61" s="367"/>
      <c r="X61" s="816">
        <f>IF(K61=0,0,VLOOKUP(K61,CBGV!$B$4:$P$69,14,0))+IF(L61=0,0,VLOOKUP(L61,'T-L-K'!$B$7:$BH$36,2,0))</f>
        <v>1</v>
      </c>
      <c r="Y61" s="819">
        <f>SUM(A61:J63)</f>
        <v>16</v>
      </c>
      <c r="Z61" s="819">
        <f>SUM(A61:J63)+X61</f>
        <v>17</v>
      </c>
      <c r="AA61" s="816">
        <f>IF((Z61-(VLOOKUP(K61,CBGV!$B$4:$P$69,13,0)))&lt;=-14,"/",(Z61-(VLOOKUP(K61,CBGV!$B$4:$P$69,13,0))))</f>
        <v>0</v>
      </c>
      <c r="AB61" s="88" t="s">
        <v>23</v>
      </c>
    </row>
    <row r="62" spans="1:28" ht="11.25" customHeight="1">
      <c r="A62" s="111">
        <f>IF(N62=0,0,VLOOKUP(N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2</v>
      </c>
      <c r="B62" s="111">
        <f>IF(O62=0,0,VLOOKUP(O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2</v>
      </c>
      <c r="C62" s="111">
        <f>IF(P62=0,0,VLOOKUP(P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2</v>
      </c>
      <c r="D62" s="111">
        <f>IF(Q62=0,0,VLOOKUP(Q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2</v>
      </c>
      <c r="E62" s="111">
        <f>IF(R62=0,0,VLOOKUP(R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F62" s="111">
        <f>IF(S62=0,0,VLOOKUP(S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G62" s="111">
        <f>IF(T62=0,0,VLOOKUP(T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H62" s="111">
        <f>IF(U62=0,0,VLOOKUP(U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I62" s="111">
        <f>IF(V62=0,0,VLOOKUP(V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J62" s="111">
        <f>IF(W62=0,0,VLOOKUP(W62,'T-L-K'!$B$7:$BH$36,IF(AND($M62="Văn",$S$2="I"),3,IF(AND($M62="Văn",$S$2="II"),22,IF(AND($M62="Toán",$S$2="I"),4,IF(AND($M62="Toán",$S$2="II"),23,IF(AND($M62="Anh",$S$2="I"),5,IF(AND($M62="Anh",$S$2="II"),24,IF(AND($M62="TD",$S$2="I"),6,IF(AND($M62="TD",$S$2="II"),25,IF(AND($M62="QP",$S$2="I"),7,IF(AND($M62="QP",$S$2="II"),26,IF(AND($M62="Sử",$S$2="I"),8,IF(AND($M62="Sử",$S$2="II"),27,IF(AND($M62="GDĐP",$S$2="I"),9,IF(AND($M62="GDĐP",$S$2="II"),28,IF(AND($M62="TN-HN",$S$2="I"),10,IF(AND($M62="TN-HN",$S$2="II"),29,IF(AND($M62="Lý",$S$2="I"),11,IF(AND($M62="Lý",$S$2="II"),30,IF(AND($M62="HóA",$S$2="I"),12,IF(AND($M62="HóA",$S$2="II"),31,IF(AND($M62="Sinh",$S$2="I"),13,IF(AND($M62="Sinh",$S$2="II"),32,IF(AND($M62="ĐịA",$S$2="I"),14,IF(AND($M62="ĐịA",$S$2="II"),33,IF(AND($M62="KT-PL",$S$2="I"),15,IF(AND($M62="KT-PL",$S$2="II"),34,IF(AND($M62="Tin",$S$2="I"),16,IF(AND($M62="Tin",$S$2="II"),35,IF(AND($M62="CNc",$S$2="I"),17,IF(AND($M62="CNc",$S$2="II"),36,IF(AND($M62="CNn",$S$2="I"),18,IF(AND($M62="CNn",$S$2="II"),37,IF(AND($M62="Nhạc",$S$2="I"),19,IF(AND($M62="Nhạc",$S$2="II"),38,IF(AND($M62="MT",$S$2="I"),20,IF(AND($M62="MT",$S$2="II"),39,59))))))))))))))))))))))))))))))))))))))</f>
        <v>0</v>
      </c>
      <c r="K62" s="821"/>
      <c r="L62" s="814"/>
      <c r="M62" s="51" t="s">
        <v>338</v>
      </c>
      <c r="N62" s="368" t="s">
        <v>20</v>
      </c>
      <c r="O62" s="369" t="s">
        <v>174</v>
      </c>
      <c r="P62" s="369" t="s">
        <v>217</v>
      </c>
      <c r="Q62" s="369" t="s">
        <v>139</v>
      </c>
      <c r="R62" s="370"/>
      <c r="S62" s="370"/>
      <c r="T62" s="370"/>
      <c r="U62" s="371"/>
      <c r="V62" s="371"/>
      <c r="W62" s="372"/>
      <c r="X62" s="817"/>
      <c r="Y62" s="817"/>
      <c r="Z62" s="817"/>
      <c r="AA62" s="817"/>
      <c r="AB62" s="88" t="s">
        <v>23</v>
      </c>
    </row>
    <row r="63" spans="1:28" ht="11.25" customHeight="1">
      <c r="A63" s="111">
        <f>IF(N63=0,0,VLOOKUP(N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B63" s="111">
        <f>IF(O63=0,0,VLOOKUP(O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C63" s="111">
        <f>IF(P63=0,0,VLOOKUP(P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D63" s="111">
        <f>IF(Q63=0,0,VLOOKUP(Q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E63" s="111">
        <f>IF(R63=0,0,VLOOKUP(R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F63" s="111">
        <f>IF(S63=0,0,VLOOKUP(S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G63" s="111">
        <f>IF(T63=0,0,VLOOKUP(T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H63" s="111">
        <f>IF(U63=0,0,VLOOKUP(U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I63" s="111">
        <f>IF(V63=0,0,VLOOKUP(V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J63" s="111">
        <f>IF(W63=0,0,VLOOKUP(W63,'T-L-K'!$B$7:$BH$36,IF(AND($M63="Văn",$S$2="I"),3,IF(AND($M63="Văn",$S$2="II"),22,IF(AND($M63="Toán",$S$2="I"),4,IF(AND($M63="Toán",$S$2="II"),23,IF(AND($M63="Anh",$S$2="I"),5,IF(AND($M63="Anh",$S$2="II"),24,IF(AND($M63="TD",$S$2="I"),6,IF(AND($M63="TD",$S$2="II"),25,IF(AND($M63="QP",$S$2="I"),7,IF(AND($M63="QP",$S$2="II"),26,IF(AND($M63="Sử",$S$2="I"),8,IF(AND($M63="Sử",$S$2="II"),27,IF(AND($M63="GDĐP",$S$2="I"),9,IF(AND($M63="GDĐP",$S$2="II"),28,IF(AND($M63="TN-HN",$S$2="I"),10,IF(AND($M63="TN-HN",$S$2="II"),29,IF(AND($M63="Lý",$S$2="I"),11,IF(AND($M63="Lý",$S$2="II"),30,IF(AND($M63="HóA",$S$2="I"),12,IF(AND($M63="HóA",$S$2="II"),31,IF(AND($M63="Sinh",$S$2="I"),13,IF(AND($M63="Sinh",$S$2="II"),32,IF(AND($M63="ĐịA",$S$2="I"),14,IF(AND($M63="ĐịA",$S$2="II"),33,IF(AND($M63="KT-PL",$S$2="I"),15,IF(AND($M63="KT-PL",$S$2="II"),34,IF(AND($M63="Tin",$S$2="I"),16,IF(AND($M63="Tin",$S$2="II"),35,IF(AND($M63="CNc",$S$2="I"),17,IF(AND($M63="CNc",$S$2="II"),36,IF(AND($M63="CNn",$S$2="I"),18,IF(AND($M63="CNn",$S$2="II"),37,IF(AND($M63="Nhạc",$S$2="I"),19,IF(AND($M63="Nhạc",$S$2="II"),38,IF(AND($M63="MT",$S$2="I"),20,IF(AND($M63="MT",$S$2="II"),39,59))))))))))))))))))))))))))))))))))))))</f>
        <v>0</v>
      </c>
      <c r="K63" s="822"/>
      <c r="L63" s="815"/>
      <c r="M63" s="52" t="s">
        <v>320</v>
      </c>
      <c r="N63" s="373"/>
      <c r="O63" s="374"/>
      <c r="P63" s="374"/>
      <c r="Q63" s="374"/>
      <c r="R63" s="375"/>
      <c r="S63" s="375"/>
      <c r="T63" s="375"/>
      <c r="U63" s="376"/>
      <c r="V63" s="376"/>
      <c r="W63" s="377"/>
      <c r="X63" s="818"/>
      <c r="Y63" s="818"/>
      <c r="Z63" s="818"/>
      <c r="AA63" s="818"/>
      <c r="AB63" s="88" t="s">
        <v>23</v>
      </c>
    </row>
    <row r="64" spans="1:28" ht="11.25" customHeight="1">
      <c r="A64" s="111">
        <f>IF(N64=0,0,VLOOKUP(N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3</v>
      </c>
      <c r="B64" s="111">
        <f>IF(O64=0,0,VLOOKUP(O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C64" s="111">
        <f>IF(P64=0,0,VLOOKUP(P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D64" s="111">
        <f>IF(Q64=0,0,VLOOKUP(Q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E64" s="111">
        <f>IF(R64=0,0,VLOOKUP(R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F64" s="111">
        <f>IF(S64=0,0,VLOOKUP(S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G64" s="111">
        <f>IF(T64=0,0,VLOOKUP(T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H64" s="111">
        <f>IF(U64=0,0,VLOOKUP(U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I64" s="111">
        <f>IF(V64=0,0,VLOOKUP(V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J64" s="111">
        <f>IF(W64=0,0,VLOOKUP(W64,'T-L-K'!$B$7:$BH$36,IF(AND($M64="Văn",$S$2="I"),3,IF(AND($M64="Văn",$S$2="II"),22,IF(AND($M64="Toán",$S$2="I"),4,IF(AND($M64="Toán",$S$2="II"),23,IF(AND($M64="Anh",$S$2="I"),5,IF(AND($M64="Anh",$S$2="II"),24,IF(AND($M64="TD",$S$2="I"),6,IF(AND($M64="TD",$S$2="II"),25,IF(AND($M64="QP",$S$2="I"),7,IF(AND($M64="QP",$S$2="II"),26,IF(AND($M64="Sử",$S$2="I"),8,IF(AND($M64="Sử",$S$2="II"),27,IF(AND($M64="GDĐP",$S$2="I"),9,IF(AND($M64="GDĐP",$S$2="II"),28,IF(AND($M64="TN-HN",$S$2="I"),10,IF(AND($M64="TN-HN",$S$2="II"),29,IF(AND($M64="Lý",$S$2="I"),11,IF(AND($M64="Lý",$S$2="II"),30,IF(AND($M64="HóA",$S$2="I"),12,IF(AND($M64="HóA",$S$2="II"),31,IF(AND($M64="Sinh",$S$2="I"),13,IF(AND($M64="Sinh",$S$2="II"),32,IF(AND($M64="ĐịA",$S$2="I"),14,IF(AND($M64="ĐịA",$S$2="II"),33,IF(AND($M64="KT-PL",$S$2="I"),15,IF(AND($M64="KT-PL",$S$2="II"),34,IF(AND($M64="Tin",$S$2="I"),16,IF(AND($M64="Tin",$S$2="II"),35,IF(AND($M64="CNc",$S$2="I"),17,IF(AND($M64="CNc",$S$2="II"),36,IF(AND($M64="CNn",$S$2="I"),18,IF(AND($M64="CNn",$S$2="II"),37,IF(AND($M64="Nhạc",$S$2="I"),19,IF(AND($M64="Nhạc",$S$2="II"),38,IF(AND($M64="MT",$S$2="I"),20,IF(AND($M64="MT",$S$2="II"),39,59))))))))))))))))))))))))))))))))))))))</f>
        <v>0</v>
      </c>
      <c r="K64" s="810" t="s">
        <v>65</v>
      </c>
      <c r="L64" s="813">
        <f>IF(K64=0,0,VLOOKUP(K64,CBGV!$B$4:$M$69,12,0))</f>
        <v>0</v>
      </c>
      <c r="M64" s="54" t="s">
        <v>26</v>
      </c>
      <c r="N64" s="363" t="s">
        <v>200</v>
      </c>
      <c r="O64" s="364"/>
      <c r="P64" s="364"/>
      <c r="Q64" s="364"/>
      <c r="R64" s="365"/>
      <c r="S64" s="365"/>
      <c r="T64" s="365"/>
      <c r="U64" s="366"/>
      <c r="V64" s="366"/>
      <c r="W64" s="367"/>
      <c r="X64" s="813">
        <f>IF(K64=0,0,VLOOKUP(K64,CBGV!$B$4:$P$69,14,0))+IF(L64=0,0,VLOOKUP(L64,'T-L-K'!$B$7:$BH$36,2,0))</f>
        <v>13</v>
      </c>
      <c r="Y64" s="823">
        <f>SUM(A64:J66)</f>
        <v>3</v>
      </c>
      <c r="Z64" s="823">
        <f>SUM(A64:J66)+X64</f>
        <v>16</v>
      </c>
      <c r="AA64" s="813">
        <f>IF((Z64-(VLOOKUP(K64,CBGV!$B$4:$P$69,13,0)))&lt;=-14,"/",(Z64-17))</f>
        <v>-1</v>
      </c>
      <c r="AB64" s="88" t="s">
        <v>66</v>
      </c>
    </row>
    <row r="65" spans="1:28" ht="11.25" customHeight="1">
      <c r="A65" s="111">
        <f>IF(N65=0,0,VLOOKUP(N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B65" s="111">
        <f>IF(O65=0,0,VLOOKUP(O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C65" s="111">
        <f>IF(P65=0,0,VLOOKUP(P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D65" s="111">
        <f>IF(Q65=0,0,VLOOKUP(Q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E65" s="111">
        <f>IF(R65=0,0,VLOOKUP(R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F65" s="111">
        <f>IF(S65=0,0,VLOOKUP(S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G65" s="111">
        <f>IF(T65=0,0,VLOOKUP(T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H65" s="111">
        <f>IF(U65=0,0,VLOOKUP(U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I65" s="111">
        <f>IF(V65=0,0,VLOOKUP(V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J65" s="111">
        <f>IF(W65=0,0,VLOOKUP(W65,'T-L-K'!$B$7:$BH$36,IF(AND($M65="Văn",$S$2="I"),3,IF(AND($M65="Văn",$S$2="II"),22,IF(AND($M65="Toán",$S$2="I"),4,IF(AND($M65="Toán",$S$2="II"),23,IF(AND($M65="Anh",$S$2="I"),5,IF(AND($M65="Anh",$S$2="II"),24,IF(AND($M65="TD",$S$2="I"),6,IF(AND($M65="TD",$S$2="II"),25,IF(AND($M65="QP",$S$2="I"),7,IF(AND($M65="QP",$S$2="II"),26,IF(AND($M65="Sử",$S$2="I"),8,IF(AND($M65="Sử",$S$2="II"),27,IF(AND($M65="GDĐP",$S$2="I"),9,IF(AND($M65="GDĐP",$S$2="II"),28,IF(AND($M65="TN-HN",$S$2="I"),10,IF(AND($M65="TN-HN",$S$2="II"),29,IF(AND($M65="Lý",$S$2="I"),11,IF(AND($M65="Lý",$S$2="II"),30,IF(AND($M65="HóA",$S$2="I"),12,IF(AND($M65="HóA",$S$2="II"),31,IF(AND($M65="Sinh",$S$2="I"),13,IF(AND($M65="Sinh",$S$2="II"),32,IF(AND($M65="ĐịA",$S$2="I"),14,IF(AND($M65="ĐịA",$S$2="II"),33,IF(AND($M65="KT-PL",$S$2="I"),15,IF(AND($M65="KT-PL",$S$2="II"),34,IF(AND($M65="Tin",$S$2="I"),16,IF(AND($M65="Tin",$S$2="II"),35,IF(AND($M65="CNc",$S$2="I"),17,IF(AND($M65="CNc",$S$2="II"),36,IF(AND($M65="CNn",$S$2="I"),18,IF(AND($M65="CNn",$S$2="II"),37,IF(AND($M65="Nhạc",$S$2="I"),19,IF(AND($M65="Nhạc",$S$2="II"),38,IF(AND($M65="MT",$S$2="I"),20,IF(AND($M65="MT",$S$2="II"),39,59))))))))))))))))))))))))))))))))))))))</f>
        <v>0</v>
      </c>
      <c r="K65" s="811"/>
      <c r="L65" s="814"/>
      <c r="M65" s="55" t="s">
        <v>26</v>
      </c>
      <c r="N65" s="368"/>
      <c r="O65" s="369"/>
      <c r="P65" s="369"/>
      <c r="Q65" s="369"/>
      <c r="R65" s="370"/>
      <c r="S65" s="370"/>
      <c r="T65" s="370"/>
      <c r="U65" s="371"/>
      <c r="V65" s="371"/>
      <c r="W65" s="372"/>
      <c r="X65" s="814"/>
      <c r="Y65" s="814"/>
      <c r="Z65" s="814"/>
      <c r="AA65" s="814"/>
      <c r="AB65" s="88" t="s">
        <v>66</v>
      </c>
    </row>
    <row r="66" spans="1:28" ht="11.25" customHeight="1">
      <c r="A66" s="111">
        <f>IF(N66=0,0,VLOOKUP(N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B66" s="111">
        <f>IF(O66=0,0,VLOOKUP(O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C66" s="111">
        <f>IF(P66=0,0,VLOOKUP(P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D66" s="111">
        <f>IF(Q66=0,0,VLOOKUP(Q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E66" s="111">
        <f>IF(R66=0,0,VLOOKUP(R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F66" s="111">
        <f>IF(S66=0,0,VLOOKUP(S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G66" s="111">
        <f>IF(T66=0,0,VLOOKUP(T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H66" s="111">
        <f>IF(U66=0,0,VLOOKUP(U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I66" s="111">
        <f>IF(V66=0,0,VLOOKUP(V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J66" s="111">
        <f>IF(W66=0,0,VLOOKUP(W66,'T-L-K'!$B$7:$BH$36,IF(AND($M66="Văn",$S$2="I"),3,IF(AND($M66="Văn",$S$2="II"),22,IF(AND($M66="Toán",$S$2="I"),4,IF(AND($M66="Toán",$S$2="II"),23,IF(AND($M66="Anh",$S$2="I"),5,IF(AND($M66="Anh",$S$2="II"),24,IF(AND($M66="TD",$S$2="I"),6,IF(AND($M66="TD",$S$2="II"),25,IF(AND($M66="QP",$S$2="I"),7,IF(AND($M66="QP",$S$2="II"),26,IF(AND($M66="Sử",$S$2="I"),8,IF(AND($M66="Sử",$S$2="II"),27,IF(AND($M66="GDĐP",$S$2="I"),9,IF(AND($M66="GDĐP",$S$2="II"),28,IF(AND($M66="TN-HN",$S$2="I"),10,IF(AND($M66="TN-HN",$S$2="II"),29,IF(AND($M66="Lý",$S$2="I"),11,IF(AND($M66="Lý",$S$2="II"),30,IF(AND($M66="HóA",$S$2="I"),12,IF(AND($M66="HóA",$S$2="II"),31,IF(AND($M66="Sinh",$S$2="I"),13,IF(AND($M66="Sinh",$S$2="II"),32,IF(AND($M66="ĐịA",$S$2="I"),14,IF(AND($M66="ĐịA",$S$2="II"),33,IF(AND($M66="KT-PL",$S$2="I"),15,IF(AND($M66="KT-PL",$S$2="II"),34,IF(AND($M66="Tin",$S$2="I"),16,IF(AND($M66="Tin",$S$2="II"),35,IF(AND($M66="CNc",$S$2="I"),17,IF(AND($M66="CNc",$S$2="II"),36,IF(AND($M66="CNn",$S$2="I"),18,IF(AND($M66="CNn",$S$2="II"),37,IF(AND($M66="Nhạc",$S$2="I"),19,IF(AND($M66="Nhạc",$S$2="II"),38,IF(AND($M66="MT",$S$2="I"),20,IF(AND($M66="MT",$S$2="II"),39,59))))))))))))))))))))))))))))))))))))))</f>
        <v>0</v>
      </c>
      <c r="K66" s="812"/>
      <c r="L66" s="815"/>
      <c r="M66" s="56" t="s">
        <v>320</v>
      </c>
      <c r="N66" s="373"/>
      <c r="O66" s="374"/>
      <c r="P66" s="374"/>
      <c r="Q66" s="374"/>
      <c r="R66" s="375"/>
      <c r="S66" s="375"/>
      <c r="T66" s="375"/>
      <c r="U66" s="376"/>
      <c r="V66" s="376"/>
      <c r="W66" s="377"/>
      <c r="X66" s="815"/>
      <c r="Y66" s="815"/>
      <c r="Z66" s="815"/>
      <c r="AA66" s="815"/>
      <c r="AB66" s="88" t="s">
        <v>66</v>
      </c>
    </row>
    <row r="67" spans="1:28" ht="11.25" customHeight="1">
      <c r="A67" s="111">
        <f>IF(N67=0,0,VLOOKUP(N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3</v>
      </c>
      <c r="B67" s="111">
        <f>IF(O67=0,0,VLOOKUP(O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C67" s="111">
        <f>IF(P67=0,0,VLOOKUP(P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D67" s="111">
        <f>IF(Q67=0,0,VLOOKUP(Q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E67" s="111">
        <f>IF(R67=0,0,VLOOKUP(R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F67" s="111">
        <f>IF(S67=0,0,VLOOKUP(S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G67" s="111">
        <f>IF(T67=0,0,VLOOKUP(T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H67" s="111">
        <f>IF(U67=0,0,VLOOKUP(U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I67" s="111">
        <f>IF(V67=0,0,VLOOKUP(V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J67" s="111">
        <f>IF(W67=0,0,VLOOKUP(W67,'T-L-K'!$B$7:$BH$36,IF(AND($M67="Văn",$S$2="I"),3,IF(AND($M67="Văn",$S$2="II"),22,IF(AND($M67="Toán",$S$2="I"),4,IF(AND($M67="Toán",$S$2="II"),23,IF(AND($M67="Anh",$S$2="I"),5,IF(AND($M67="Anh",$S$2="II"),24,IF(AND($M67="TD",$S$2="I"),6,IF(AND($M67="TD",$S$2="II"),25,IF(AND($M67="QP",$S$2="I"),7,IF(AND($M67="QP",$S$2="II"),26,IF(AND($M67="Sử",$S$2="I"),8,IF(AND($M67="Sử",$S$2="II"),27,IF(AND($M67="GDĐP",$S$2="I"),9,IF(AND($M67="GDĐP",$S$2="II"),28,IF(AND($M67="TN-HN",$S$2="I"),10,IF(AND($M67="TN-HN",$S$2="II"),29,IF(AND($M67="Lý",$S$2="I"),11,IF(AND($M67="Lý",$S$2="II"),30,IF(AND($M67="HóA",$S$2="I"),12,IF(AND($M67="HóA",$S$2="II"),31,IF(AND($M67="Sinh",$S$2="I"),13,IF(AND($M67="Sinh",$S$2="II"),32,IF(AND($M67="ĐịA",$S$2="I"),14,IF(AND($M67="ĐịA",$S$2="II"),33,IF(AND($M67="KT-PL",$S$2="I"),15,IF(AND($M67="KT-PL",$S$2="II"),34,IF(AND($M67="Tin",$S$2="I"),16,IF(AND($M67="Tin",$S$2="II"),35,IF(AND($M67="CNc",$S$2="I"),17,IF(AND($M67="CNc",$S$2="II"),36,IF(AND($M67="CNn",$S$2="I"),18,IF(AND($M67="CNn",$S$2="II"),37,IF(AND($M67="Nhạc",$S$2="I"),19,IF(AND($M67="Nhạc",$S$2="II"),38,IF(AND($M67="MT",$S$2="I"),20,IF(AND($M67="MT",$S$2="II"),39,59))))))))))))))))))))))))))))))))))))))</f>
        <v>0</v>
      </c>
      <c r="K67" s="820" t="s">
        <v>67</v>
      </c>
      <c r="L67" s="813" t="str">
        <f>IF(K67=0,0,VLOOKUP(K67,CBGV!$B$4:$M$69,12,0))</f>
        <v>11A1</v>
      </c>
      <c r="M67" s="57" t="s">
        <v>26</v>
      </c>
      <c r="N67" s="363" t="s">
        <v>201</v>
      </c>
      <c r="O67" s="364"/>
      <c r="P67" s="364"/>
      <c r="Q67" s="364"/>
      <c r="R67" s="365"/>
      <c r="S67" s="365"/>
      <c r="T67" s="365"/>
      <c r="U67" s="366"/>
      <c r="V67" s="366"/>
      <c r="W67" s="367"/>
      <c r="X67" s="816">
        <f>IF(K67=0,0,VLOOKUP(K67,CBGV!$B$4:$P$69,14,0))+IF(L67=0,0,VLOOKUP(L67,'T-L-K'!$B$7:$BH$36,2,0))</f>
        <v>7</v>
      </c>
      <c r="Y67" s="819">
        <f>SUM(A67:J69)</f>
        <v>10</v>
      </c>
      <c r="Z67" s="819">
        <f>SUM(A67:J69)+X67</f>
        <v>17</v>
      </c>
      <c r="AA67" s="816">
        <f>IF((Z67-(VLOOKUP(K67,CBGV!$B$4:$P$69,13,0)))&lt;=-14,"/",(Z67-(VLOOKUP(K67,CBGV!$B$4:$P$69,13,0))))</f>
        <v>0</v>
      </c>
      <c r="AB67" s="88" t="s">
        <v>66</v>
      </c>
    </row>
    <row r="68" spans="1:28" ht="11.25" customHeight="1">
      <c r="A68" s="111">
        <f>IF(N68=0,0,VLOOKUP(N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3</v>
      </c>
      <c r="B68" s="111">
        <f>IF(O68=0,0,VLOOKUP(O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3</v>
      </c>
      <c r="C68" s="111">
        <f>IF(P68=0,0,VLOOKUP(P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D68" s="111">
        <f>IF(Q68=0,0,VLOOKUP(Q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E68" s="111">
        <f>IF(R68=0,0,VLOOKUP(R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F68" s="111">
        <f>IF(S68=0,0,VLOOKUP(S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G68" s="111">
        <f>IF(T68=0,0,VLOOKUP(T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H68" s="111">
        <f>IF(U68=0,0,VLOOKUP(U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I68" s="111">
        <f>IF(V68=0,0,VLOOKUP(V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J68" s="111">
        <f>IF(W68=0,0,VLOOKUP(W68,'T-L-K'!$B$7:$BH$36,IF(AND($M68="Văn",$S$2="I"),3,IF(AND($M68="Văn",$S$2="II"),22,IF(AND($M68="Toán",$S$2="I"),4,IF(AND($M68="Toán",$S$2="II"),23,IF(AND($M68="Anh",$S$2="I"),5,IF(AND($M68="Anh",$S$2="II"),24,IF(AND($M68="TD",$S$2="I"),6,IF(AND($M68="TD",$S$2="II"),25,IF(AND($M68="QP",$S$2="I"),7,IF(AND($M68="QP",$S$2="II"),26,IF(AND($M68="Sử",$S$2="I"),8,IF(AND($M68="Sử",$S$2="II"),27,IF(AND($M68="GDĐP",$S$2="I"),9,IF(AND($M68="GDĐP",$S$2="II"),28,IF(AND($M68="TN-HN",$S$2="I"),10,IF(AND($M68="TN-HN",$S$2="II"),29,IF(AND($M68="Lý",$S$2="I"),11,IF(AND($M68="Lý",$S$2="II"),30,IF(AND($M68="HóA",$S$2="I"),12,IF(AND($M68="HóA",$S$2="II"),31,IF(AND($M68="Sinh",$S$2="I"),13,IF(AND($M68="Sinh",$S$2="II"),32,IF(AND($M68="ĐịA",$S$2="I"),14,IF(AND($M68="ĐịA",$S$2="II"),33,IF(AND($M68="KT-PL",$S$2="I"),15,IF(AND($M68="KT-PL",$S$2="II"),34,IF(AND($M68="Tin",$S$2="I"),16,IF(AND($M68="Tin",$S$2="II"),35,IF(AND($M68="CNc",$S$2="I"),17,IF(AND($M68="CNc",$S$2="II"),36,IF(AND($M68="CNn",$S$2="I"),18,IF(AND($M68="CNn",$S$2="II"),37,IF(AND($M68="Nhạc",$S$2="I"),19,IF(AND($M68="Nhạc",$S$2="II"),38,IF(AND($M68="MT",$S$2="I"),20,IF(AND($M68="MT",$S$2="II"),39,59))))))))))))))))))))))))))))))))))))))</f>
        <v>0</v>
      </c>
      <c r="K68" s="821"/>
      <c r="L68" s="814"/>
      <c r="M68" s="51" t="s">
        <v>26</v>
      </c>
      <c r="N68" s="368" t="s">
        <v>18</v>
      </c>
      <c r="O68" s="369" t="s">
        <v>139</v>
      </c>
      <c r="P68" s="369"/>
      <c r="Q68" s="369"/>
      <c r="R68" s="370"/>
      <c r="S68" s="370"/>
      <c r="T68" s="370"/>
      <c r="U68" s="371"/>
      <c r="V68" s="371"/>
      <c r="W68" s="372"/>
      <c r="X68" s="817"/>
      <c r="Y68" s="817"/>
      <c r="Z68" s="817"/>
      <c r="AA68" s="817"/>
      <c r="AB68" s="88" t="s">
        <v>66</v>
      </c>
    </row>
    <row r="69" spans="1:28" ht="11.25" customHeight="1">
      <c r="A69" s="111">
        <f>IF(N69=0,0,VLOOKUP(N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1</v>
      </c>
      <c r="B69" s="111">
        <f>IF(O69=0,0,VLOOKUP(O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C69" s="111">
        <f>IF(P69=0,0,VLOOKUP(P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D69" s="111">
        <f>IF(Q69=0,0,VLOOKUP(Q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E69" s="111">
        <f>IF(R69=0,0,VLOOKUP(R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F69" s="111">
        <f>IF(S69=0,0,VLOOKUP(S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G69" s="111">
        <f>IF(T69=0,0,VLOOKUP(T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H69" s="111">
        <f>IF(U69=0,0,VLOOKUP(U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I69" s="111">
        <f>IF(V69=0,0,VLOOKUP(V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J69" s="111">
        <f>IF(W69=0,0,VLOOKUP(W69,'T-L-K'!$B$7:$BH$36,IF(AND($M69="Văn",$S$2="I"),3,IF(AND($M69="Văn",$S$2="II"),22,IF(AND($M69="Toán",$S$2="I"),4,IF(AND($M69="Toán",$S$2="II"),23,IF(AND($M69="Anh",$S$2="I"),5,IF(AND($M69="Anh",$S$2="II"),24,IF(AND($M69="TD",$S$2="I"),6,IF(AND($M69="TD",$S$2="II"),25,IF(AND($M69="QP",$S$2="I"),7,IF(AND($M69="QP",$S$2="II"),26,IF(AND($M69="Sử",$S$2="I"),8,IF(AND($M69="Sử",$S$2="II"),27,IF(AND($M69="GDĐP",$S$2="I"),9,IF(AND($M69="GDĐP",$S$2="II"),28,IF(AND($M69="TN-HN",$S$2="I"),10,IF(AND($M69="TN-HN",$S$2="II"),29,IF(AND($M69="Lý",$S$2="I"),11,IF(AND($M69="Lý",$S$2="II"),30,IF(AND($M69="HóA",$S$2="I"),12,IF(AND($M69="HóA",$S$2="II"),31,IF(AND($M69="Sinh",$S$2="I"),13,IF(AND($M69="Sinh",$S$2="II"),32,IF(AND($M69="ĐịA",$S$2="I"),14,IF(AND($M69="ĐịA",$S$2="II"),33,IF(AND($M69="KT-PL",$S$2="I"),15,IF(AND($M69="KT-PL",$S$2="II"),34,IF(AND($M69="Tin",$S$2="I"),16,IF(AND($M69="Tin",$S$2="II"),35,IF(AND($M69="CNc",$S$2="I"),17,IF(AND($M69="CNc",$S$2="II"),36,IF(AND($M69="CNn",$S$2="I"),18,IF(AND($M69="CNn",$S$2="II"),37,IF(AND($M69="Nhạc",$S$2="I"),19,IF(AND($M69="Nhạc",$S$2="II"),38,IF(AND($M69="MT",$S$2="I"),20,IF(AND($M69="MT",$S$2="II"),39,59))))))))))))))))))))))))))))))))))))))</f>
        <v>0</v>
      </c>
      <c r="K69" s="822"/>
      <c r="L69" s="815"/>
      <c r="M69" s="52" t="s">
        <v>320</v>
      </c>
      <c r="N69" s="373" t="s">
        <v>18</v>
      </c>
      <c r="O69" s="374"/>
      <c r="P69" s="374"/>
      <c r="Q69" s="374"/>
      <c r="R69" s="375"/>
      <c r="S69" s="375"/>
      <c r="T69" s="375"/>
      <c r="U69" s="376"/>
      <c r="V69" s="376"/>
      <c r="W69" s="377"/>
      <c r="X69" s="818"/>
      <c r="Y69" s="818"/>
      <c r="Z69" s="818"/>
      <c r="AA69" s="818"/>
      <c r="AB69" s="88" t="s">
        <v>66</v>
      </c>
    </row>
    <row r="70" spans="1:28" ht="11.25" customHeight="1">
      <c r="A70" s="111">
        <f>IF(N70=0,0,VLOOKUP(N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B70" s="111">
        <f>IF(O70=0,0,VLOOKUP(O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3</v>
      </c>
      <c r="C70" s="111">
        <f>IF(P70=0,0,VLOOKUP(P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D70" s="111">
        <f>IF(Q70=0,0,VLOOKUP(Q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E70" s="111">
        <f>IF(R70=0,0,VLOOKUP(R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F70" s="111">
        <f>IF(S70=0,0,VLOOKUP(S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G70" s="111">
        <f>IF(T70=0,0,VLOOKUP(T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H70" s="111">
        <f>IF(U70=0,0,VLOOKUP(U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I70" s="111">
        <f>IF(V70=0,0,VLOOKUP(V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J70" s="111">
        <f>IF(W70=0,0,VLOOKUP(W70,'T-L-K'!$B$7:$BH$36,IF(AND($M70="Văn",$S$2="I"),3,IF(AND($M70="Văn",$S$2="II"),22,IF(AND($M70="Toán",$S$2="I"),4,IF(AND($M70="Toán",$S$2="II"),23,IF(AND($M70="Anh",$S$2="I"),5,IF(AND($M70="Anh",$S$2="II"),24,IF(AND($M70="TD",$S$2="I"),6,IF(AND($M70="TD",$S$2="II"),25,IF(AND($M70="QP",$S$2="I"),7,IF(AND($M70="QP",$S$2="II"),26,IF(AND($M70="Sử",$S$2="I"),8,IF(AND($M70="Sử",$S$2="II"),27,IF(AND($M70="GDĐP",$S$2="I"),9,IF(AND($M70="GDĐP",$S$2="II"),28,IF(AND($M70="TN-HN",$S$2="I"),10,IF(AND($M70="TN-HN",$S$2="II"),29,IF(AND($M70="Lý",$S$2="I"),11,IF(AND($M70="Lý",$S$2="II"),30,IF(AND($M70="HóA",$S$2="I"),12,IF(AND($M70="HóA",$S$2="II"),31,IF(AND($M70="Sinh",$S$2="I"),13,IF(AND($M70="Sinh",$S$2="II"),32,IF(AND($M70="ĐịA",$S$2="I"),14,IF(AND($M70="ĐịA",$S$2="II"),33,IF(AND($M70="KT-PL",$S$2="I"),15,IF(AND($M70="KT-PL",$S$2="II"),34,IF(AND($M70="Tin",$S$2="I"),16,IF(AND($M70="Tin",$S$2="II"),35,IF(AND($M70="CNc",$S$2="I"),17,IF(AND($M70="CNc",$S$2="II"),36,IF(AND($M70="CNn",$S$2="I"),18,IF(AND($M70="CNn",$S$2="II"),37,IF(AND($M70="Nhạc",$S$2="I"),19,IF(AND($M70="Nhạc",$S$2="II"),38,IF(AND($M70="MT",$S$2="I"),20,IF(AND($M70="MT",$S$2="II"),39,59))))))))))))))))))))))))))))))))))))))</f>
        <v>0</v>
      </c>
      <c r="K70" s="810" t="s">
        <v>68</v>
      </c>
      <c r="L70" s="813" t="str">
        <f>IF(K70=0,0,VLOOKUP(K70,CBGV!$B$4:$M$69,12,0))</f>
        <v>10A6</v>
      </c>
      <c r="M70" s="54" t="s">
        <v>26</v>
      </c>
      <c r="N70" s="363"/>
      <c r="O70" s="364" t="s">
        <v>198</v>
      </c>
      <c r="P70" s="364"/>
      <c r="Q70" s="364"/>
      <c r="R70" s="365"/>
      <c r="S70" s="365"/>
      <c r="T70" s="365"/>
      <c r="U70" s="366"/>
      <c r="V70" s="366"/>
      <c r="W70" s="367"/>
      <c r="X70" s="813">
        <f>IF(K70=0,0,VLOOKUP(K70,CBGV!$B$4:$P$69,14,0))+IF(L70=0,0,VLOOKUP(L70,'T-L-K'!$B$7:$BH$36,2,0))</f>
        <v>5</v>
      </c>
      <c r="Y70" s="823">
        <f>SUM(A70:J72)</f>
        <v>10</v>
      </c>
      <c r="Z70" s="823">
        <f>SUM(A70:J72)+X70</f>
        <v>15</v>
      </c>
      <c r="AA70" s="813">
        <f>IF((Z70-(VLOOKUP(K70,CBGV!$B$4:$P$69,13,0)))&lt;=-14,"/",(Z70-(VLOOKUP(K70,CBGV!$B$4:$P$69,13,0))))</f>
        <v>-2</v>
      </c>
      <c r="AB70" s="88" t="s">
        <v>66</v>
      </c>
    </row>
    <row r="71" spans="1:28" ht="11.25" customHeight="1">
      <c r="A71" s="111">
        <f>IF(N71=0,0,VLOOKUP(N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3</v>
      </c>
      <c r="B71" s="111">
        <f>IF(O71=0,0,VLOOKUP(O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3</v>
      </c>
      <c r="C71" s="111">
        <f>IF(P71=0,0,VLOOKUP(P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D71" s="111">
        <f>IF(Q71=0,0,VLOOKUP(Q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E71" s="111">
        <f>IF(R71=0,0,VLOOKUP(R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F71" s="111">
        <f>IF(S71=0,0,VLOOKUP(S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G71" s="111">
        <f>IF(T71=0,0,VLOOKUP(T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H71" s="111">
        <f>IF(U71=0,0,VLOOKUP(U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I71" s="111">
        <f>IF(V71=0,0,VLOOKUP(V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J71" s="111">
        <f>IF(W71=0,0,VLOOKUP(W71,'T-L-K'!$B$7:$BH$36,IF(AND($M71="Văn",$S$2="I"),3,IF(AND($M71="Văn",$S$2="II"),22,IF(AND($M71="Toán",$S$2="I"),4,IF(AND($M71="Toán",$S$2="II"),23,IF(AND($M71="Anh",$S$2="I"),5,IF(AND($M71="Anh",$S$2="II"),24,IF(AND($M71="TD",$S$2="I"),6,IF(AND($M71="TD",$S$2="II"),25,IF(AND($M71="QP",$S$2="I"),7,IF(AND($M71="QP",$S$2="II"),26,IF(AND($M71="Sử",$S$2="I"),8,IF(AND($M71="Sử",$S$2="II"),27,IF(AND($M71="GDĐP",$S$2="I"),9,IF(AND($M71="GDĐP",$S$2="II"),28,IF(AND($M71="TN-HN",$S$2="I"),10,IF(AND($M71="TN-HN",$S$2="II"),29,IF(AND($M71="Lý",$S$2="I"),11,IF(AND($M71="Lý",$S$2="II"),30,IF(AND($M71="HóA",$S$2="I"),12,IF(AND($M71="HóA",$S$2="II"),31,IF(AND($M71="Sinh",$S$2="I"),13,IF(AND($M71="Sinh",$S$2="II"),32,IF(AND($M71="ĐịA",$S$2="I"),14,IF(AND($M71="ĐịA",$S$2="II"),33,IF(AND($M71="KT-PL",$S$2="I"),15,IF(AND($M71="KT-PL",$S$2="II"),34,IF(AND($M71="Tin",$S$2="I"),16,IF(AND($M71="Tin",$S$2="II"),35,IF(AND($M71="CNc",$S$2="I"),17,IF(AND($M71="CNc",$S$2="II"),36,IF(AND($M71="CNn",$S$2="I"),18,IF(AND($M71="CNn",$S$2="II"),37,IF(AND($M71="Nhạc",$S$2="I"),19,IF(AND($M71="Nhạc",$S$2="II"),38,IF(AND($M71="MT",$S$2="I"),20,IF(AND($M71="MT",$S$2="II"),39,59))))))))))))))))))))))))))))))))))))))</f>
        <v>0</v>
      </c>
      <c r="K71" s="811"/>
      <c r="L71" s="814"/>
      <c r="M71" s="55" t="s">
        <v>26</v>
      </c>
      <c r="N71" s="564" t="s">
        <v>27</v>
      </c>
      <c r="O71" s="369" t="s">
        <v>30</v>
      </c>
      <c r="P71" s="369"/>
      <c r="Q71" s="369"/>
      <c r="R71" s="370"/>
      <c r="S71" s="370"/>
      <c r="T71" s="370"/>
      <c r="U71" s="371"/>
      <c r="V71" s="371"/>
      <c r="W71" s="372"/>
      <c r="X71" s="814"/>
      <c r="Y71" s="814"/>
      <c r="Z71" s="814"/>
      <c r="AA71" s="814"/>
      <c r="AB71" s="88" t="s">
        <v>66</v>
      </c>
    </row>
    <row r="72" spans="1:28" ht="11.25" customHeight="1">
      <c r="A72" s="111">
        <f>IF(N72=0,0,VLOOKUP(N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1</v>
      </c>
      <c r="B72" s="111">
        <f>IF(O72=0,0,VLOOKUP(O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C72" s="111">
        <f>IF(P72=0,0,VLOOKUP(P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D72" s="111">
        <f>IF(Q72=0,0,VLOOKUP(Q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E72" s="111">
        <f>IF(R72=0,0,VLOOKUP(R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F72" s="111">
        <f>IF(S72=0,0,VLOOKUP(S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G72" s="111">
        <f>IF(T72=0,0,VLOOKUP(T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H72" s="111">
        <f>IF(U72=0,0,VLOOKUP(U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I72" s="111">
        <f>IF(V72=0,0,VLOOKUP(V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J72" s="111">
        <f>IF(W72=0,0,VLOOKUP(W72,'T-L-K'!$B$7:$BH$36,IF(AND($M72="Văn",$S$2="I"),3,IF(AND($M72="Văn",$S$2="II"),22,IF(AND($M72="Toán",$S$2="I"),4,IF(AND($M72="Toán",$S$2="II"),23,IF(AND($M72="Anh",$S$2="I"),5,IF(AND($M72="Anh",$S$2="II"),24,IF(AND($M72="TD",$S$2="I"),6,IF(AND($M72="TD",$S$2="II"),25,IF(AND($M72="QP",$S$2="I"),7,IF(AND($M72="QP",$S$2="II"),26,IF(AND($M72="Sử",$S$2="I"),8,IF(AND($M72="Sử",$S$2="II"),27,IF(AND($M72="GDĐP",$S$2="I"),9,IF(AND($M72="GDĐP",$S$2="II"),28,IF(AND($M72="TN-HN",$S$2="I"),10,IF(AND($M72="TN-HN",$S$2="II"),29,IF(AND($M72="Lý",$S$2="I"),11,IF(AND($M72="Lý",$S$2="II"),30,IF(AND($M72="HóA",$S$2="I"),12,IF(AND($M72="HóA",$S$2="II"),31,IF(AND($M72="Sinh",$S$2="I"),13,IF(AND($M72="Sinh",$S$2="II"),32,IF(AND($M72="ĐịA",$S$2="I"),14,IF(AND($M72="ĐịA",$S$2="II"),33,IF(AND($M72="KT-PL",$S$2="I"),15,IF(AND($M72="KT-PL",$S$2="II"),34,IF(AND($M72="Tin",$S$2="I"),16,IF(AND($M72="Tin",$S$2="II"),35,IF(AND($M72="CNc",$S$2="I"),17,IF(AND($M72="CNc",$S$2="II"),36,IF(AND($M72="CNn",$S$2="I"),18,IF(AND($M72="CNn",$S$2="II"),37,IF(AND($M72="Nhạc",$S$2="I"),19,IF(AND($M72="Nhạc",$S$2="II"),38,IF(AND($M72="MT",$S$2="I"),20,IF(AND($M72="MT",$S$2="II"),39,59))))))))))))))))))))))))))))))))))))))</f>
        <v>0</v>
      </c>
      <c r="K72" s="812"/>
      <c r="L72" s="815"/>
      <c r="M72" s="56" t="s">
        <v>320</v>
      </c>
      <c r="N72" s="373" t="s">
        <v>198</v>
      </c>
      <c r="O72" s="374"/>
      <c r="P72" s="374"/>
      <c r="Q72" s="374"/>
      <c r="R72" s="375"/>
      <c r="S72" s="375"/>
      <c r="T72" s="375"/>
      <c r="U72" s="376"/>
      <c r="V72" s="376"/>
      <c r="W72" s="377"/>
      <c r="X72" s="815"/>
      <c r="Y72" s="815"/>
      <c r="Z72" s="815"/>
      <c r="AA72" s="815"/>
      <c r="AB72" s="88" t="s">
        <v>66</v>
      </c>
    </row>
    <row r="73" spans="1:28" ht="11.25" customHeight="1">
      <c r="A73" s="111">
        <f>IF(N73=0,0,VLOOKUP(N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B73" s="111">
        <f>IF(O73=0,0,VLOOKUP(O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3</v>
      </c>
      <c r="C73" s="111">
        <f>IF(P73=0,0,VLOOKUP(P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D73" s="111">
        <f>IF(Q73=0,0,VLOOKUP(Q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E73" s="111">
        <f>IF(R73=0,0,VLOOKUP(R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F73" s="111">
        <f>IF(S73=0,0,VLOOKUP(S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G73" s="111">
        <f>IF(T73=0,0,VLOOKUP(T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H73" s="111">
        <f>IF(U73=0,0,VLOOKUP(U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I73" s="111">
        <f>IF(V73=0,0,VLOOKUP(V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J73" s="111">
        <f>IF(W73=0,0,VLOOKUP(W73,'T-L-K'!$B$7:$BH$36,IF(AND($M73="Văn",$S$2="I"),3,IF(AND($M73="Văn",$S$2="II"),22,IF(AND($M73="Toán",$S$2="I"),4,IF(AND($M73="Toán",$S$2="II"),23,IF(AND($M73="Anh",$S$2="I"),5,IF(AND($M73="Anh",$S$2="II"),24,IF(AND($M73="TD",$S$2="I"),6,IF(AND($M73="TD",$S$2="II"),25,IF(AND($M73="QP",$S$2="I"),7,IF(AND($M73="QP",$S$2="II"),26,IF(AND($M73="Sử",$S$2="I"),8,IF(AND($M73="Sử",$S$2="II"),27,IF(AND($M73="GDĐP",$S$2="I"),9,IF(AND($M73="GDĐP",$S$2="II"),28,IF(AND($M73="TN-HN",$S$2="I"),10,IF(AND($M73="TN-HN",$S$2="II"),29,IF(AND($M73="Lý",$S$2="I"),11,IF(AND($M73="Lý",$S$2="II"),30,IF(AND($M73="HóA",$S$2="I"),12,IF(AND($M73="HóA",$S$2="II"),31,IF(AND($M73="Sinh",$S$2="I"),13,IF(AND($M73="Sinh",$S$2="II"),32,IF(AND($M73="ĐịA",$S$2="I"),14,IF(AND($M73="ĐịA",$S$2="II"),33,IF(AND($M73="KT-PL",$S$2="I"),15,IF(AND($M73="KT-PL",$S$2="II"),34,IF(AND($M73="Tin",$S$2="I"),16,IF(AND($M73="Tin",$S$2="II"),35,IF(AND($M73="CNc",$S$2="I"),17,IF(AND($M73="CNc",$S$2="II"),36,IF(AND($M73="CNn",$S$2="I"),18,IF(AND($M73="CNn",$S$2="II"),37,IF(AND($M73="Nhạc",$S$2="I"),19,IF(AND($M73="Nhạc",$S$2="II"),38,IF(AND($M73="MT",$S$2="I"),20,IF(AND($M73="MT",$S$2="II"),39,59))))))))))))))))))))))))))))))))))))))</f>
        <v>0</v>
      </c>
      <c r="K73" s="820" t="s">
        <v>69</v>
      </c>
      <c r="L73" s="813" t="str">
        <f>IF(K73=0,0,VLOOKUP(K73,CBGV!$B$4:$M$69,12,0))</f>
        <v>12A3</v>
      </c>
      <c r="M73" s="57" t="s">
        <v>26</v>
      </c>
      <c r="N73" s="363" t="s">
        <v>202</v>
      </c>
      <c r="O73" s="389" t="s">
        <v>117</v>
      </c>
      <c r="P73" s="364"/>
      <c r="Q73" s="364"/>
      <c r="R73" s="365"/>
      <c r="S73" s="365"/>
      <c r="T73" s="365"/>
      <c r="U73" s="366"/>
      <c r="V73" s="366"/>
      <c r="W73" s="367"/>
      <c r="X73" s="816">
        <f>IF(K73=0,0,VLOOKUP(K73,CBGV!$B$4:$P$69,14,0))+IF(L73=0,0,VLOOKUP(L73,'T-L-K'!$B$7:$BH$36,2,0))</f>
        <v>6</v>
      </c>
      <c r="Y73" s="819">
        <f>SUM(A73:J75)</f>
        <v>10</v>
      </c>
      <c r="Z73" s="819">
        <f>SUM(A73:J75)+X73</f>
        <v>16</v>
      </c>
      <c r="AA73" s="816">
        <f>IF((Z73-(VLOOKUP(K73,CBGV!$B$4:$P$69,13,0)))&lt;=-14,"/",(Z73-(VLOOKUP(K73,CBGV!$B$4:$P$69,13,0))))</f>
        <v>-1</v>
      </c>
      <c r="AB73" s="88" t="s">
        <v>66</v>
      </c>
    </row>
    <row r="74" spans="1:28" ht="11.25" customHeight="1">
      <c r="A74" s="111">
        <f>IF(N74=0,0,VLOOKUP(N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3</v>
      </c>
      <c r="B74" s="111">
        <f>IF(O74=0,0,VLOOKUP(O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3</v>
      </c>
      <c r="C74" s="111">
        <f>IF(P74=0,0,VLOOKUP(P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D74" s="111">
        <f>IF(Q74=0,0,VLOOKUP(Q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E74" s="111">
        <f>IF(R74=0,0,VLOOKUP(R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F74" s="111">
        <f>IF(S74=0,0,VLOOKUP(S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G74" s="111">
        <f>IF(T74=0,0,VLOOKUP(T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H74" s="111">
        <f>IF(U74=0,0,VLOOKUP(U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I74" s="111">
        <f>IF(V74=0,0,VLOOKUP(V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J74" s="111">
        <f>IF(W74=0,0,VLOOKUP(W74,'T-L-K'!$B$7:$BH$36,IF(AND($M74="Văn",$S$2="I"),3,IF(AND($M74="Văn",$S$2="II"),22,IF(AND($M74="Toán",$S$2="I"),4,IF(AND($M74="Toán",$S$2="II"),23,IF(AND($M74="Anh",$S$2="I"),5,IF(AND($M74="Anh",$S$2="II"),24,IF(AND($M74="TD",$S$2="I"),6,IF(AND($M74="TD",$S$2="II"),25,IF(AND($M74="QP",$S$2="I"),7,IF(AND($M74="QP",$S$2="II"),26,IF(AND($M74="Sử",$S$2="I"),8,IF(AND($M74="Sử",$S$2="II"),27,IF(AND($M74="GDĐP",$S$2="I"),9,IF(AND($M74="GDĐP",$S$2="II"),28,IF(AND($M74="TN-HN",$S$2="I"),10,IF(AND($M74="TN-HN",$S$2="II"),29,IF(AND($M74="Lý",$S$2="I"),11,IF(AND($M74="Lý",$S$2="II"),30,IF(AND($M74="HóA",$S$2="I"),12,IF(AND($M74="HóA",$S$2="II"),31,IF(AND($M74="Sinh",$S$2="I"),13,IF(AND($M74="Sinh",$S$2="II"),32,IF(AND($M74="ĐịA",$S$2="I"),14,IF(AND($M74="ĐịA",$S$2="II"),33,IF(AND($M74="KT-PL",$S$2="I"),15,IF(AND($M74="KT-PL",$S$2="II"),34,IF(AND($M74="Tin",$S$2="I"),16,IF(AND($M74="Tin",$S$2="II"),35,IF(AND($M74="CNc",$S$2="I"),17,IF(AND($M74="CNc",$S$2="II"),36,IF(AND($M74="CNn",$S$2="I"),18,IF(AND($M74="CNn",$S$2="II"),37,IF(AND($M74="Nhạc",$S$2="I"),19,IF(AND($M74="Nhạc",$S$2="II"),38,IF(AND($M74="MT",$S$2="I"),20,IF(AND($M74="MT",$S$2="II"),39,59))))))))))))))))))))))))))))))))))))))</f>
        <v>0</v>
      </c>
      <c r="K74" s="821"/>
      <c r="L74" s="814"/>
      <c r="M74" s="51" t="s">
        <v>26</v>
      </c>
      <c r="N74" s="368" t="s">
        <v>20</v>
      </c>
      <c r="O74" s="369" t="s">
        <v>141</v>
      </c>
      <c r="P74" s="369"/>
      <c r="Q74" s="369"/>
      <c r="R74" s="370"/>
      <c r="S74" s="370"/>
      <c r="T74" s="370"/>
      <c r="U74" s="371"/>
      <c r="V74" s="371"/>
      <c r="W74" s="372"/>
      <c r="X74" s="817"/>
      <c r="Y74" s="817"/>
      <c r="Z74" s="817"/>
      <c r="AA74" s="817"/>
      <c r="AB74" s="88" t="s">
        <v>66</v>
      </c>
    </row>
    <row r="75" spans="1:28" ht="11.25" customHeight="1">
      <c r="A75" s="111">
        <f>IF(N75=0,0,VLOOKUP(N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1</v>
      </c>
      <c r="B75" s="111">
        <f>IF(O75=0,0,VLOOKUP(O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C75" s="111">
        <f>IF(P75=0,0,VLOOKUP(P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D75" s="111">
        <f>IF(Q75=0,0,VLOOKUP(Q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E75" s="111">
        <f>IF(R75=0,0,VLOOKUP(R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F75" s="111">
        <f>IF(S75=0,0,VLOOKUP(S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G75" s="111">
        <f>IF(T75=0,0,VLOOKUP(T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H75" s="111">
        <f>IF(U75=0,0,VLOOKUP(U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I75" s="111">
        <f>IF(V75=0,0,VLOOKUP(V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J75" s="111">
        <f>IF(W75=0,0,VLOOKUP(W75,'T-L-K'!$B$7:$BH$36,IF(AND($M75="Văn",$S$2="I"),3,IF(AND($M75="Văn",$S$2="II"),22,IF(AND($M75="Toán",$S$2="I"),4,IF(AND($M75="Toán",$S$2="II"),23,IF(AND($M75="Anh",$S$2="I"),5,IF(AND($M75="Anh",$S$2="II"),24,IF(AND($M75="TD",$S$2="I"),6,IF(AND($M75="TD",$S$2="II"),25,IF(AND($M75="QP",$S$2="I"),7,IF(AND($M75="QP",$S$2="II"),26,IF(AND($M75="Sử",$S$2="I"),8,IF(AND($M75="Sử",$S$2="II"),27,IF(AND($M75="GDĐP",$S$2="I"),9,IF(AND($M75="GDĐP",$S$2="II"),28,IF(AND($M75="TN-HN",$S$2="I"),10,IF(AND($M75="TN-HN",$S$2="II"),29,IF(AND($M75="Lý",$S$2="I"),11,IF(AND($M75="Lý",$S$2="II"),30,IF(AND($M75="HóA",$S$2="I"),12,IF(AND($M75="HóA",$S$2="II"),31,IF(AND($M75="Sinh",$S$2="I"),13,IF(AND($M75="Sinh",$S$2="II"),32,IF(AND($M75="ĐịA",$S$2="I"),14,IF(AND($M75="ĐịA",$S$2="II"),33,IF(AND($M75="KT-PL",$S$2="I"),15,IF(AND($M75="KT-PL",$S$2="II"),34,IF(AND($M75="Tin",$S$2="I"),16,IF(AND($M75="Tin",$S$2="II"),35,IF(AND($M75="CNc",$S$2="I"),17,IF(AND($M75="CNc",$S$2="II"),36,IF(AND($M75="CNn",$S$2="I"),18,IF(AND($M75="CNn",$S$2="II"),37,IF(AND($M75="Nhạc",$S$2="I"),19,IF(AND($M75="Nhạc",$S$2="II"),38,IF(AND($M75="MT",$S$2="I"),20,IF(AND($M75="MT",$S$2="II"),39,59))))))))))))))))))))))))))))))))))))))</f>
        <v>0</v>
      </c>
      <c r="K75" s="822"/>
      <c r="L75" s="815"/>
      <c r="M75" s="52" t="s">
        <v>320</v>
      </c>
      <c r="N75" s="373" t="s">
        <v>20</v>
      </c>
      <c r="O75" s="374"/>
      <c r="P75" s="374"/>
      <c r="Q75" s="374"/>
      <c r="R75" s="375"/>
      <c r="S75" s="375"/>
      <c r="T75" s="375"/>
      <c r="U75" s="376"/>
      <c r="V75" s="376"/>
      <c r="W75" s="377"/>
      <c r="X75" s="818"/>
      <c r="Y75" s="818"/>
      <c r="Z75" s="818"/>
      <c r="AA75" s="818"/>
      <c r="AB75" s="88" t="s">
        <v>66</v>
      </c>
    </row>
    <row r="76" spans="1:28" ht="11.25" customHeight="1">
      <c r="A76" s="111">
        <f>IF(N76=0,0,VLOOKUP(N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3</v>
      </c>
      <c r="B76" s="111">
        <f>IF(O76=0,0,VLOOKUP(O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C76" s="111">
        <f>IF(P76=0,0,VLOOKUP(P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D76" s="111">
        <f>IF(Q76=0,0,VLOOKUP(Q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E76" s="111">
        <f>IF(R76=0,0,VLOOKUP(R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F76" s="111">
        <f>IF(S76=0,0,VLOOKUP(S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G76" s="111">
        <f>IF(T76=0,0,VLOOKUP(T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H76" s="111">
        <f>IF(U76=0,0,VLOOKUP(U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I76" s="111">
        <f>IF(V76=0,0,VLOOKUP(V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J76" s="111">
        <f>IF(W76=0,0,VLOOKUP(W76,'T-L-K'!$B$7:$BH$36,IF(AND($M76="Văn",$S$2="I"),3,IF(AND($M76="Văn",$S$2="II"),22,IF(AND($M76="Toán",$S$2="I"),4,IF(AND($M76="Toán",$S$2="II"),23,IF(AND($M76="Anh",$S$2="I"),5,IF(AND($M76="Anh",$S$2="II"),24,IF(AND($M76="TD",$S$2="I"),6,IF(AND($M76="TD",$S$2="II"),25,IF(AND($M76="QP",$S$2="I"),7,IF(AND($M76="QP",$S$2="II"),26,IF(AND($M76="Sử",$S$2="I"),8,IF(AND($M76="Sử",$S$2="II"),27,IF(AND($M76="GDĐP",$S$2="I"),9,IF(AND($M76="GDĐP",$S$2="II"),28,IF(AND($M76="TN-HN",$S$2="I"),10,IF(AND($M76="TN-HN",$S$2="II"),29,IF(AND($M76="Lý",$S$2="I"),11,IF(AND($M76="Lý",$S$2="II"),30,IF(AND($M76="HóA",$S$2="I"),12,IF(AND($M76="HóA",$S$2="II"),31,IF(AND($M76="Sinh",$S$2="I"),13,IF(AND($M76="Sinh",$S$2="II"),32,IF(AND($M76="ĐịA",$S$2="I"),14,IF(AND($M76="ĐịA",$S$2="II"),33,IF(AND($M76="KT-PL",$S$2="I"),15,IF(AND($M76="KT-PL",$S$2="II"),34,IF(AND($M76="Tin",$S$2="I"),16,IF(AND($M76="Tin",$S$2="II"),35,IF(AND($M76="CNc",$S$2="I"),17,IF(AND($M76="CNc",$S$2="II"),36,IF(AND($M76="CNn",$S$2="I"),18,IF(AND($M76="CNn",$S$2="II"),37,IF(AND($M76="Nhạc",$S$2="I"),19,IF(AND($M76="Nhạc",$S$2="II"),38,IF(AND($M76="MT",$S$2="I"),20,IF(AND($M76="MT",$S$2="II"),39,59))))))))))))))))))))))))))))))))))))))</f>
        <v>0</v>
      </c>
      <c r="K76" s="810" t="s">
        <v>70</v>
      </c>
      <c r="L76" s="813" t="str">
        <f>IF(K76=0,0,VLOOKUP(K76,CBGV!$B$4:$M$69,12,0))</f>
        <v>11A4</v>
      </c>
      <c r="M76" s="54" t="s">
        <v>26</v>
      </c>
      <c r="N76" s="363" t="s">
        <v>199</v>
      </c>
      <c r="O76" s="364"/>
      <c r="P76" s="364"/>
      <c r="Q76" s="364"/>
      <c r="R76" s="365"/>
      <c r="S76" s="365"/>
      <c r="T76" s="365"/>
      <c r="U76" s="366"/>
      <c r="V76" s="366"/>
      <c r="W76" s="367"/>
      <c r="X76" s="813">
        <f>IF(K76=0,0,VLOOKUP(K76,CBGV!$B$4:$P$69,14,0))+IF(L76=0,0,VLOOKUP(L76,'T-L-K'!$B$7:$BH$36,2,0))</f>
        <v>5</v>
      </c>
      <c r="Y76" s="823">
        <f>SUM(A76:J78)</f>
        <v>13</v>
      </c>
      <c r="Z76" s="823">
        <f>SUM(A76:J78)+X76</f>
        <v>18</v>
      </c>
      <c r="AA76" s="813">
        <f>IF((Z76-(VLOOKUP(K76,CBGV!$B$4:$P$69,13,0)))&lt;=-14,"/",(Z76-(VLOOKUP(K76,CBGV!$B$4:$P$69,13,0))))</f>
        <v>1</v>
      </c>
      <c r="AB76" s="88" t="s">
        <v>66</v>
      </c>
    </row>
    <row r="77" spans="1:28" ht="11.25" customHeight="1">
      <c r="A77" s="111">
        <f>IF(N77=0,0,VLOOKUP(N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3</v>
      </c>
      <c r="B77" s="111">
        <f>IF(O77=0,0,VLOOKUP(O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3</v>
      </c>
      <c r="C77" s="111">
        <f>IF(P77=0,0,VLOOKUP(P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3</v>
      </c>
      <c r="D77" s="111">
        <f>IF(Q77=0,0,VLOOKUP(Q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E77" s="111">
        <f>IF(R77=0,0,VLOOKUP(R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F77" s="111">
        <f>IF(S77=0,0,VLOOKUP(S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G77" s="111">
        <f>IF(T77=0,0,VLOOKUP(T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H77" s="111">
        <f>IF(U77=0,0,VLOOKUP(U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I77" s="111">
        <f>IF(V77=0,0,VLOOKUP(V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J77" s="111">
        <f>IF(W77=0,0,VLOOKUP(W77,'T-L-K'!$B$7:$BH$36,IF(AND($M77="Văn",$S$2="I"),3,IF(AND($M77="Văn",$S$2="II"),22,IF(AND($M77="Toán",$S$2="I"),4,IF(AND($M77="Toán",$S$2="II"),23,IF(AND($M77="Anh",$S$2="I"),5,IF(AND($M77="Anh",$S$2="II"),24,IF(AND($M77="TD",$S$2="I"),6,IF(AND($M77="TD",$S$2="II"),25,IF(AND($M77="QP",$S$2="I"),7,IF(AND($M77="QP",$S$2="II"),26,IF(AND($M77="Sử",$S$2="I"),8,IF(AND($M77="Sử",$S$2="II"),27,IF(AND($M77="GDĐP",$S$2="I"),9,IF(AND($M77="GDĐP",$S$2="II"),28,IF(AND($M77="TN-HN",$S$2="I"),10,IF(AND($M77="TN-HN",$S$2="II"),29,IF(AND($M77="Lý",$S$2="I"),11,IF(AND($M77="Lý",$S$2="II"),30,IF(AND($M77="HóA",$S$2="I"),12,IF(AND($M77="HóA",$S$2="II"),31,IF(AND($M77="Sinh",$S$2="I"),13,IF(AND($M77="Sinh",$S$2="II"),32,IF(AND($M77="ĐịA",$S$2="I"),14,IF(AND($M77="ĐịA",$S$2="II"),33,IF(AND($M77="KT-PL",$S$2="I"),15,IF(AND($M77="KT-PL",$S$2="II"),34,IF(AND($M77="Tin",$S$2="I"),16,IF(AND($M77="Tin",$S$2="II"),35,IF(AND($M77="CNc",$S$2="I"),17,IF(AND($M77="CNc",$S$2="II"),36,IF(AND($M77="CNn",$S$2="I"),18,IF(AND($M77="CNn",$S$2="II"),37,IF(AND($M77="Nhạc",$S$2="I"),19,IF(AND($M77="Nhạc",$S$2="II"),38,IF(AND($M77="MT",$S$2="I"),20,IF(AND($M77="MT",$S$2="II"),39,59))))))))))))))))))))))))))))))))))))))</f>
        <v>0</v>
      </c>
      <c r="K77" s="811"/>
      <c r="L77" s="814"/>
      <c r="M77" s="55" t="s">
        <v>26</v>
      </c>
      <c r="N77" s="368" t="s">
        <v>24</v>
      </c>
      <c r="O77" s="388" t="s">
        <v>143</v>
      </c>
      <c r="P77" s="369" t="s">
        <v>125</v>
      </c>
      <c r="Q77" s="369"/>
      <c r="R77" s="370"/>
      <c r="S77" s="370"/>
      <c r="T77" s="370"/>
      <c r="U77" s="371"/>
      <c r="V77" s="371"/>
      <c r="W77" s="372"/>
      <c r="X77" s="814"/>
      <c r="Y77" s="814"/>
      <c r="Z77" s="814"/>
      <c r="AA77" s="814"/>
      <c r="AB77" s="88" t="s">
        <v>66</v>
      </c>
    </row>
    <row r="78" spans="1:28" ht="11.25" customHeight="1">
      <c r="A78" s="111">
        <f>IF(N78=0,0,VLOOKUP(N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1</v>
      </c>
      <c r="B78" s="111">
        <f>IF(O78=0,0,VLOOKUP(O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C78" s="111">
        <f>IF(P78=0,0,VLOOKUP(P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D78" s="111">
        <f>IF(Q78=0,0,VLOOKUP(Q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E78" s="111">
        <f>IF(R78=0,0,VLOOKUP(R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F78" s="111">
        <f>IF(S78=0,0,VLOOKUP(S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G78" s="111">
        <f>IF(T78=0,0,VLOOKUP(T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H78" s="111">
        <f>IF(U78=0,0,VLOOKUP(U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I78" s="111">
        <f>IF(V78=0,0,VLOOKUP(V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J78" s="111">
        <f>IF(W78=0,0,VLOOKUP(W78,'T-L-K'!$B$7:$BH$36,IF(AND($M78="Văn",$S$2="I"),3,IF(AND($M78="Văn",$S$2="II"),22,IF(AND($M78="Toán",$S$2="I"),4,IF(AND($M78="Toán",$S$2="II"),23,IF(AND($M78="Anh",$S$2="I"),5,IF(AND($M78="Anh",$S$2="II"),24,IF(AND($M78="TD",$S$2="I"),6,IF(AND($M78="TD",$S$2="II"),25,IF(AND($M78="QP",$S$2="I"),7,IF(AND($M78="QP",$S$2="II"),26,IF(AND($M78="Sử",$S$2="I"),8,IF(AND($M78="Sử",$S$2="II"),27,IF(AND($M78="GDĐP",$S$2="I"),9,IF(AND($M78="GDĐP",$S$2="II"),28,IF(AND($M78="TN-HN",$S$2="I"),10,IF(AND($M78="TN-HN",$S$2="II"),29,IF(AND($M78="Lý",$S$2="I"),11,IF(AND($M78="Lý",$S$2="II"),30,IF(AND($M78="HóA",$S$2="I"),12,IF(AND($M78="HóA",$S$2="II"),31,IF(AND($M78="Sinh",$S$2="I"),13,IF(AND($M78="Sinh",$S$2="II"),32,IF(AND($M78="ĐịA",$S$2="I"),14,IF(AND($M78="ĐịA",$S$2="II"),33,IF(AND($M78="KT-PL",$S$2="I"),15,IF(AND($M78="KT-PL",$S$2="II"),34,IF(AND($M78="Tin",$S$2="I"),16,IF(AND($M78="Tin",$S$2="II"),35,IF(AND($M78="CNc",$S$2="I"),17,IF(AND($M78="CNc",$S$2="II"),36,IF(AND($M78="CNn",$S$2="I"),18,IF(AND($M78="CNn",$S$2="II"),37,IF(AND($M78="Nhạc",$S$2="I"),19,IF(AND($M78="Nhạc",$S$2="II"),38,IF(AND($M78="MT",$S$2="I"),20,IF(AND($M78="MT",$S$2="II"),39,59))))))))))))))))))))))))))))))))))))))</f>
        <v>0</v>
      </c>
      <c r="K78" s="812"/>
      <c r="L78" s="815"/>
      <c r="M78" s="56" t="s">
        <v>320</v>
      </c>
      <c r="N78" s="373" t="s">
        <v>125</v>
      </c>
      <c r="O78" s="374"/>
      <c r="P78" s="374"/>
      <c r="Q78" s="374"/>
      <c r="R78" s="375"/>
      <c r="S78" s="375"/>
      <c r="T78" s="375"/>
      <c r="U78" s="376"/>
      <c r="V78" s="376"/>
      <c r="W78" s="377"/>
      <c r="X78" s="815"/>
      <c r="Y78" s="815"/>
      <c r="Z78" s="815"/>
      <c r="AA78" s="815"/>
      <c r="AB78" s="88" t="s">
        <v>66</v>
      </c>
    </row>
    <row r="79" spans="1:28" ht="11.25" customHeight="1">
      <c r="A79" s="111">
        <f>IF(N79=0,0,VLOOKUP(N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3</v>
      </c>
      <c r="B79" s="111">
        <f>IF(O79=0,0,VLOOKUP(O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C79" s="111">
        <f>IF(P79=0,0,VLOOKUP(P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D79" s="111">
        <f>IF(Q79=0,0,VLOOKUP(Q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E79" s="111">
        <f>IF(R79=0,0,VLOOKUP(R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F79" s="111">
        <f>IF(S79=0,0,VLOOKUP(S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G79" s="111">
        <f>IF(T79=0,0,VLOOKUP(T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H79" s="111">
        <f>IF(U79=0,0,VLOOKUP(U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I79" s="111">
        <f>IF(V79=0,0,VLOOKUP(V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J79" s="111">
        <f>IF(W79=0,0,VLOOKUP(W79,'T-L-K'!$B$7:$BH$36,IF(AND($M79="Văn",$S$2="I"),3,IF(AND($M79="Văn",$S$2="II"),22,IF(AND($M79="Toán",$S$2="I"),4,IF(AND($M79="Toán",$S$2="II"),23,IF(AND($M79="Anh",$S$2="I"),5,IF(AND($M79="Anh",$S$2="II"),24,IF(AND($M79="TD",$S$2="I"),6,IF(AND($M79="TD",$S$2="II"),25,IF(AND($M79="QP",$S$2="I"),7,IF(AND($M79="QP",$S$2="II"),26,IF(AND($M79="Sử",$S$2="I"),8,IF(AND($M79="Sử",$S$2="II"),27,IF(AND($M79="GDĐP",$S$2="I"),9,IF(AND($M79="GDĐP",$S$2="II"),28,IF(AND($M79="TN-HN",$S$2="I"),10,IF(AND($M79="TN-HN",$S$2="II"),29,IF(AND($M79="Lý",$S$2="I"),11,IF(AND($M79="Lý",$S$2="II"),30,IF(AND($M79="HóA",$S$2="I"),12,IF(AND($M79="HóA",$S$2="II"),31,IF(AND($M79="Sinh",$S$2="I"),13,IF(AND($M79="Sinh",$S$2="II"),32,IF(AND($M79="ĐịA",$S$2="I"),14,IF(AND($M79="ĐịA",$S$2="II"),33,IF(AND($M79="KT-PL",$S$2="I"),15,IF(AND($M79="KT-PL",$S$2="II"),34,IF(AND($M79="Tin",$S$2="I"),16,IF(AND($M79="Tin",$S$2="II"),35,IF(AND($M79="CNc",$S$2="I"),17,IF(AND($M79="CNc",$S$2="II"),36,IF(AND($M79="CNn",$S$2="I"),18,IF(AND($M79="CNn",$S$2="II"),37,IF(AND($M79="Nhạc",$S$2="I"),19,IF(AND($M79="Nhạc",$S$2="II"),38,IF(AND($M79="MT",$S$2="I"),20,IF(AND($M79="MT",$S$2="II"),39,59))))))))))))))))))))))))))))))))))))))</f>
        <v>0</v>
      </c>
      <c r="K79" s="820" t="s">
        <v>71</v>
      </c>
      <c r="L79" s="813">
        <f>IF(K79=0,0,VLOOKUP(K79,CBGV!$B$4:$M$69,12,0))</f>
        <v>0</v>
      </c>
      <c r="M79" s="57" t="s">
        <v>180</v>
      </c>
      <c r="N79" s="363" t="s">
        <v>201</v>
      </c>
      <c r="O79" s="364"/>
      <c r="P79" s="364"/>
      <c r="Q79" s="364"/>
      <c r="R79" s="365"/>
      <c r="S79" s="365"/>
      <c r="T79" s="365"/>
      <c r="U79" s="366"/>
      <c r="V79" s="366"/>
      <c r="W79" s="367"/>
      <c r="X79" s="816">
        <f>IF(K79=0,0,VLOOKUP(K79,CBGV!$B$4:$P$69,14,0))+IF(L79=0,0,VLOOKUP(L79,'T-L-K'!$B$7:$BH$36,2,0))</f>
        <v>15</v>
      </c>
      <c r="Y79" s="819">
        <f>SUM(A79:J81)</f>
        <v>3</v>
      </c>
      <c r="Z79" s="819">
        <f>SUM(A79:J81)+X79</f>
        <v>18</v>
      </c>
      <c r="AA79" s="816">
        <f>IF((Z79-(VLOOKUP(K79,CBGV!$B$4:$P$69,13,0)))&lt;=-14,"/",(Z79-17))</f>
        <v>1</v>
      </c>
      <c r="AB79" s="88" t="s">
        <v>72</v>
      </c>
    </row>
    <row r="80" spans="1:28" ht="11.25" customHeight="1">
      <c r="A80" s="111">
        <f>IF(N80=0,0,VLOOKUP(N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B80" s="111">
        <f>IF(O80=0,0,VLOOKUP(O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C80" s="111">
        <f>IF(P80=0,0,VLOOKUP(P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D80" s="111">
        <f>IF(Q80=0,0,VLOOKUP(Q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E80" s="111">
        <f>IF(R80=0,0,VLOOKUP(R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F80" s="111">
        <f>IF(S80=0,0,VLOOKUP(S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G80" s="111">
        <f>IF(T80=0,0,VLOOKUP(T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H80" s="111">
        <f>IF(U80=0,0,VLOOKUP(U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I80" s="111">
        <f>IF(V80=0,0,VLOOKUP(V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J80" s="111">
        <f>IF(W80=0,0,VLOOKUP(W80,'T-L-K'!$B$7:$BH$36,IF(AND($M80="Văn",$S$2="I"),3,IF(AND($M80="Văn",$S$2="II"),22,IF(AND($M80="Toán",$S$2="I"),4,IF(AND($M80="Toán",$S$2="II"),23,IF(AND($M80="Anh",$S$2="I"),5,IF(AND($M80="Anh",$S$2="II"),24,IF(AND($M80="TD",$S$2="I"),6,IF(AND($M80="TD",$S$2="II"),25,IF(AND($M80="QP",$S$2="I"),7,IF(AND($M80="QP",$S$2="II"),26,IF(AND($M80="Sử",$S$2="I"),8,IF(AND($M80="Sử",$S$2="II"),27,IF(AND($M80="GDĐP",$S$2="I"),9,IF(AND($M80="GDĐP",$S$2="II"),28,IF(AND($M80="TN-HN",$S$2="I"),10,IF(AND($M80="TN-HN",$S$2="II"),29,IF(AND($M80="Lý",$S$2="I"),11,IF(AND($M80="Lý",$S$2="II"),30,IF(AND($M80="HóA",$S$2="I"),12,IF(AND($M80="HóA",$S$2="II"),31,IF(AND($M80="Sinh",$S$2="I"),13,IF(AND($M80="Sinh",$S$2="II"),32,IF(AND($M80="ĐịA",$S$2="I"),14,IF(AND($M80="ĐịA",$S$2="II"),33,IF(AND($M80="KT-PL",$S$2="I"),15,IF(AND($M80="KT-PL",$S$2="II"),34,IF(AND($M80="Tin",$S$2="I"),16,IF(AND($M80="Tin",$S$2="II"),35,IF(AND($M80="CNc",$S$2="I"),17,IF(AND($M80="CNc",$S$2="II"),36,IF(AND($M80="CNn",$S$2="I"),18,IF(AND($M80="CNn",$S$2="II"),37,IF(AND($M80="Nhạc",$S$2="I"),19,IF(AND($M80="Nhạc",$S$2="II"),38,IF(AND($M80="MT",$S$2="I"),20,IF(AND($M80="MT",$S$2="II"),39,59))))))))))))))))))))))))))))))))))))))</f>
        <v>0</v>
      </c>
      <c r="K80" s="821"/>
      <c r="L80" s="814"/>
      <c r="M80" s="51" t="s">
        <v>322</v>
      </c>
      <c r="N80" s="368"/>
      <c r="O80" s="369"/>
      <c r="P80" s="369"/>
      <c r="Q80" s="369"/>
      <c r="R80" s="370"/>
      <c r="S80" s="370"/>
      <c r="T80" s="370"/>
      <c r="U80" s="371"/>
      <c r="V80" s="371"/>
      <c r="W80" s="372"/>
      <c r="X80" s="817"/>
      <c r="Y80" s="817"/>
      <c r="Z80" s="817"/>
      <c r="AA80" s="817"/>
      <c r="AB80" s="88" t="s">
        <v>72</v>
      </c>
    </row>
    <row r="81" spans="1:28" ht="11.25" customHeight="1">
      <c r="A81" s="111">
        <f>IF(N81=0,0,VLOOKUP(N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B81" s="111">
        <f>IF(O81=0,0,VLOOKUP(O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C81" s="111">
        <f>IF(P81=0,0,VLOOKUP(P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D81" s="111">
        <f>IF(Q81=0,0,VLOOKUP(Q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E81" s="111">
        <f>IF(R81=0,0,VLOOKUP(R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F81" s="111">
        <f>IF(S81=0,0,VLOOKUP(S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G81" s="111">
        <f>IF(T81=0,0,VLOOKUP(T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H81" s="111">
        <f>IF(U81=0,0,VLOOKUP(U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I81" s="111">
        <f>IF(V81=0,0,VLOOKUP(V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J81" s="111">
        <f>IF(W81=0,0,VLOOKUP(W81,'T-L-K'!$B$7:$BH$36,IF(AND($M81="Văn",$S$2="I"),3,IF(AND($M81="Văn",$S$2="II"),22,IF(AND($M81="Toán",$S$2="I"),4,IF(AND($M81="Toán",$S$2="II"),23,IF(AND($M81="Anh",$S$2="I"),5,IF(AND($M81="Anh",$S$2="II"),24,IF(AND($M81="TD",$S$2="I"),6,IF(AND($M81="TD",$S$2="II"),25,IF(AND($M81="QP",$S$2="I"),7,IF(AND($M81="QP",$S$2="II"),26,IF(AND($M81="Sử",$S$2="I"),8,IF(AND($M81="Sử",$S$2="II"),27,IF(AND($M81="GDĐP",$S$2="I"),9,IF(AND($M81="GDĐP",$S$2="II"),28,IF(AND($M81="TN-HN",$S$2="I"),10,IF(AND($M81="TN-HN",$S$2="II"),29,IF(AND($M81="Lý",$S$2="I"),11,IF(AND($M81="Lý",$S$2="II"),30,IF(AND($M81="HóA",$S$2="I"),12,IF(AND($M81="HóA",$S$2="II"),31,IF(AND($M81="Sinh",$S$2="I"),13,IF(AND($M81="Sinh",$S$2="II"),32,IF(AND($M81="ĐịA",$S$2="I"),14,IF(AND($M81="ĐịA",$S$2="II"),33,IF(AND($M81="KT-PL",$S$2="I"),15,IF(AND($M81="KT-PL",$S$2="II"),34,IF(AND($M81="Tin",$S$2="I"),16,IF(AND($M81="Tin",$S$2="II"),35,IF(AND($M81="CNc",$S$2="I"),17,IF(AND($M81="CNc",$S$2="II"),36,IF(AND($M81="CNn",$S$2="I"),18,IF(AND($M81="CNn",$S$2="II"),37,IF(AND($M81="Nhạc",$S$2="I"),19,IF(AND($M81="Nhạc",$S$2="II"),38,IF(AND($M81="MT",$S$2="I"),20,IF(AND($M81="MT",$S$2="II"),39,59))))))))))))))))))))))))))))))))))))))</f>
        <v>0</v>
      </c>
      <c r="K81" s="822"/>
      <c r="L81" s="815"/>
      <c r="M81" s="52" t="s">
        <v>320</v>
      </c>
      <c r="N81" s="373"/>
      <c r="O81" s="374"/>
      <c r="P81" s="374"/>
      <c r="Q81" s="374"/>
      <c r="R81" s="375"/>
      <c r="S81" s="375"/>
      <c r="T81" s="375"/>
      <c r="U81" s="376"/>
      <c r="V81" s="376"/>
      <c r="W81" s="377"/>
      <c r="X81" s="818"/>
      <c r="Y81" s="818"/>
      <c r="Z81" s="818"/>
      <c r="AA81" s="818"/>
      <c r="AB81" s="88" t="s">
        <v>72</v>
      </c>
    </row>
    <row r="82" spans="1:28" ht="11.25" customHeight="1">
      <c r="A82" s="111">
        <f>IF(N82=0,0,VLOOKUP(N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3</v>
      </c>
      <c r="B82" s="111">
        <f>IF(O82=0,0,VLOOKUP(O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C82" s="111">
        <f>IF(P82=0,0,VLOOKUP(P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3</v>
      </c>
      <c r="D82" s="111">
        <f>IF(Q82=0,0,VLOOKUP(Q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E82" s="111">
        <f>IF(R82=0,0,VLOOKUP(R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F82" s="111">
        <f>IF(S82=0,0,VLOOKUP(S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G82" s="111">
        <f>IF(T82=0,0,VLOOKUP(T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H82" s="111">
        <f>IF(U82=0,0,VLOOKUP(U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I82" s="111">
        <f>IF(V82=0,0,VLOOKUP(V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J82" s="111">
        <f>IF(W82=0,0,VLOOKUP(W82,'T-L-K'!$B$7:$BH$36,IF(AND($M82="Văn",$S$2="I"),3,IF(AND($M82="Văn",$S$2="II"),22,IF(AND($M82="Toán",$S$2="I"),4,IF(AND($M82="Toán",$S$2="II"),23,IF(AND($M82="Anh",$S$2="I"),5,IF(AND($M82="Anh",$S$2="II"),24,IF(AND($M82="TD",$S$2="I"),6,IF(AND($M82="TD",$S$2="II"),25,IF(AND($M82="QP",$S$2="I"),7,IF(AND($M82="QP",$S$2="II"),26,IF(AND($M82="Sử",$S$2="I"),8,IF(AND($M82="Sử",$S$2="II"),27,IF(AND($M82="GDĐP",$S$2="I"),9,IF(AND($M82="GDĐP",$S$2="II"),28,IF(AND($M82="TN-HN",$S$2="I"),10,IF(AND($M82="TN-HN",$S$2="II"),29,IF(AND($M82="Lý",$S$2="I"),11,IF(AND($M82="Lý",$S$2="II"),30,IF(AND($M82="HóA",$S$2="I"),12,IF(AND($M82="HóA",$S$2="II"),31,IF(AND($M82="Sinh",$S$2="I"),13,IF(AND($M82="Sinh",$S$2="II"),32,IF(AND($M82="ĐịA",$S$2="I"),14,IF(AND($M82="ĐịA",$S$2="II"),33,IF(AND($M82="KT-PL",$S$2="I"),15,IF(AND($M82="KT-PL",$S$2="II"),34,IF(AND($M82="Tin",$S$2="I"),16,IF(AND($M82="Tin",$S$2="II"),35,IF(AND($M82="CNc",$S$2="I"),17,IF(AND($M82="CNc",$S$2="II"),36,IF(AND($M82="CNn",$S$2="I"),18,IF(AND($M82="CNn",$S$2="II"),37,IF(AND($M82="Nhạc",$S$2="I"),19,IF(AND($M82="Nhạc",$S$2="II"),38,IF(AND($M82="MT",$S$2="I"),20,IF(AND($M82="MT",$S$2="II"),39,59))))))))))))))))))))))))))))))))))))))</f>
        <v>0</v>
      </c>
      <c r="K82" s="810" t="s">
        <v>73</v>
      </c>
      <c r="L82" s="813">
        <f>IF(K82=0,0,VLOOKUP(K82,CBGV!$B$4:$M$69,12,0))</f>
        <v>0</v>
      </c>
      <c r="M82" s="54" t="s">
        <v>180</v>
      </c>
      <c r="N82" s="363" t="s">
        <v>200</v>
      </c>
      <c r="O82" s="364" t="s">
        <v>202</v>
      </c>
      <c r="P82" s="364" t="s">
        <v>30</v>
      </c>
      <c r="Q82" s="364"/>
      <c r="R82" s="378"/>
      <c r="S82" s="378"/>
      <c r="T82" s="378"/>
      <c r="U82" s="366"/>
      <c r="V82" s="366"/>
      <c r="W82" s="367"/>
      <c r="X82" s="813">
        <f>IF(K82=0,0,VLOOKUP(K82,CBGV!$B$4:$P$69,14,0))+IF(L82=0,0,VLOOKUP(L82,'T-L-K'!$B$7:$BH$36,2,0))</f>
        <v>4</v>
      </c>
      <c r="Y82" s="823">
        <f>SUM(A82:J84)</f>
        <v>14</v>
      </c>
      <c r="Z82" s="823">
        <f>SUM(A82:J84)+X82</f>
        <v>18</v>
      </c>
      <c r="AA82" s="813">
        <f>IF((Z82-(VLOOKUP(K82,CBGV!$B$4:$P$69,13,0)))&lt;=-14,"/",(Z82-(VLOOKUP(K82,CBGV!$B$4:$P$69,13,0))))</f>
        <v>1</v>
      </c>
      <c r="AB82" s="88" t="s">
        <v>72</v>
      </c>
    </row>
    <row r="83" spans="1:28" ht="11.25" customHeight="1">
      <c r="A83" s="111">
        <f>IF(N83=0,0,VLOOKUP(N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B83" s="111">
        <f>IF(O83=0,0,VLOOKUP(O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C83" s="111">
        <f>IF(P83=0,0,VLOOKUP(P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D83" s="111">
        <f>IF(Q83=0,0,VLOOKUP(Q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E83" s="111">
        <f>IF(R83=0,0,VLOOKUP(R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F83" s="111">
        <f>IF(S83=0,0,VLOOKUP(S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G83" s="111">
        <f>IF(T83=0,0,VLOOKUP(T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H83" s="111">
        <f>IF(U83=0,0,VLOOKUP(U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1</v>
      </c>
      <c r="I83" s="111">
        <f>IF(V83=0,0,VLOOKUP(V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J83" s="111">
        <f>IF(W83=0,0,VLOOKUP(W83,'T-L-K'!$B$7:$BH$36,IF(AND($M83="Văn",$S$2="I"),3,IF(AND($M83="Văn",$S$2="II"),22,IF(AND($M83="Toán",$S$2="I"),4,IF(AND($M83="Toán",$S$2="II"),23,IF(AND($M83="Anh",$S$2="I"),5,IF(AND($M83="Anh",$S$2="II"),24,IF(AND($M83="TD",$S$2="I"),6,IF(AND($M83="TD",$S$2="II"),25,IF(AND($M83="QP",$S$2="I"),7,IF(AND($M83="QP",$S$2="II"),26,IF(AND($M83="Sử",$S$2="I"),8,IF(AND($M83="Sử",$S$2="II"),27,IF(AND($M83="GDĐP",$S$2="I"),9,IF(AND($M83="GDĐP",$S$2="II"),28,IF(AND($M83="TN-HN",$S$2="I"),10,IF(AND($M83="TN-HN",$S$2="II"),29,IF(AND($M83="Lý",$S$2="I"),11,IF(AND($M83="Lý",$S$2="II"),30,IF(AND($M83="HóA",$S$2="I"),12,IF(AND($M83="HóA",$S$2="II"),31,IF(AND($M83="Sinh",$S$2="I"),13,IF(AND($M83="Sinh",$S$2="II"),32,IF(AND($M83="ĐịA",$S$2="I"),14,IF(AND($M83="ĐịA",$S$2="II"),33,IF(AND($M83="KT-PL",$S$2="I"),15,IF(AND($M83="KT-PL",$S$2="II"),34,IF(AND($M83="Tin",$S$2="I"),16,IF(AND($M83="Tin",$S$2="II"),35,IF(AND($M83="CNc",$S$2="I"),17,IF(AND($M83="CNc",$S$2="II"),36,IF(AND($M83="CNn",$S$2="I"),18,IF(AND($M83="CNn",$S$2="II"),37,IF(AND($M83="Nhạc",$S$2="I"),19,IF(AND($M83="Nhạc",$S$2="II"),38,IF(AND($M83="MT",$S$2="I"),20,IF(AND($M83="MT",$S$2="II"),39,59))))))))))))))))))))))))))))))))))))))</f>
        <v>0</v>
      </c>
      <c r="K83" s="811"/>
      <c r="L83" s="814"/>
      <c r="M83" s="55" t="s">
        <v>322</v>
      </c>
      <c r="N83" s="373" t="s">
        <v>27</v>
      </c>
      <c r="O83" s="374" t="s">
        <v>30</v>
      </c>
      <c r="P83" s="374" t="s">
        <v>20</v>
      </c>
      <c r="Q83" s="374" t="s">
        <v>141</v>
      </c>
      <c r="R83" s="379" t="s">
        <v>174</v>
      </c>
      <c r="S83" s="379" t="s">
        <v>215</v>
      </c>
      <c r="T83" s="381" t="s">
        <v>216</v>
      </c>
      <c r="U83" s="371" t="s">
        <v>217</v>
      </c>
      <c r="V83" s="371"/>
      <c r="W83" s="372"/>
      <c r="X83" s="814"/>
      <c r="Y83" s="814"/>
      <c r="Z83" s="814"/>
      <c r="AA83" s="814"/>
      <c r="AB83" s="88" t="s">
        <v>72</v>
      </c>
    </row>
    <row r="84" spans="1:28" ht="11.25" customHeight="1">
      <c r="A84" s="111">
        <f>IF(N84=0,0,VLOOKUP(N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B84" s="111">
        <f>IF(O84=0,0,VLOOKUP(O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C84" s="111">
        <f>IF(P84=0,0,VLOOKUP(P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D84" s="111">
        <f>IF(Q84=0,0,VLOOKUP(Q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E84" s="111">
        <f>IF(R84=0,0,VLOOKUP(R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F84" s="111">
        <f>IF(S84=0,0,VLOOKUP(S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G84" s="111">
        <f>IF(T84=0,0,VLOOKUP(T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H84" s="111">
        <f>IF(U84=0,0,VLOOKUP(U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I84" s="111">
        <f>IF(V84=0,0,VLOOKUP(V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J84" s="111">
        <f>IF(W84=0,0,VLOOKUP(W84,'T-L-K'!$B$7:$BH$36,IF(AND($M84="Văn",$S$2="I"),3,IF(AND($M84="Văn",$S$2="II"),22,IF(AND($M84="Toán",$S$2="I"),4,IF(AND($M84="Toán",$S$2="II"),23,IF(AND($M84="Anh",$S$2="I"),5,IF(AND($M84="Anh",$S$2="II"),24,IF(AND($M84="TD",$S$2="I"),6,IF(AND($M84="TD",$S$2="II"),25,IF(AND($M84="QP",$S$2="I"),7,IF(AND($M84="QP",$S$2="II"),26,IF(AND($M84="Sử",$S$2="I"),8,IF(AND($M84="Sử",$S$2="II"),27,IF(AND($M84="GDĐP",$S$2="I"),9,IF(AND($M84="GDĐP",$S$2="II"),28,IF(AND($M84="TN-HN",$S$2="I"),10,IF(AND($M84="TN-HN",$S$2="II"),29,IF(AND($M84="Lý",$S$2="I"),11,IF(AND($M84="Lý",$S$2="II"),30,IF(AND($M84="HóA",$S$2="I"),12,IF(AND($M84="HóA",$S$2="II"),31,IF(AND($M84="Sinh",$S$2="I"),13,IF(AND($M84="Sinh",$S$2="II"),32,IF(AND($M84="ĐịA",$S$2="I"),14,IF(AND($M84="ĐịA",$S$2="II"),33,IF(AND($M84="KT-PL",$S$2="I"),15,IF(AND($M84="KT-PL",$S$2="II"),34,IF(AND($M84="Tin",$S$2="I"),16,IF(AND($M84="Tin",$S$2="II"),35,IF(AND($M84="CNc",$S$2="I"),17,IF(AND($M84="CNc",$S$2="II"),36,IF(AND($M84="CNn",$S$2="I"),18,IF(AND($M84="CNn",$S$2="II"),37,IF(AND($M84="Nhạc",$S$2="I"),19,IF(AND($M84="Nhạc",$S$2="II"),38,IF(AND($M84="MT",$S$2="I"),20,IF(AND($M84="MT",$S$2="II"),39,59))))))))))))))))))))))))))))))))))))))</f>
        <v>0</v>
      </c>
      <c r="K84" s="812"/>
      <c r="L84" s="815"/>
      <c r="M84" s="56" t="s">
        <v>321</v>
      </c>
      <c r="N84" s="581" t="s">
        <v>117</v>
      </c>
      <c r="O84" s="296" t="s">
        <v>206</v>
      </c>
      <c r="P84" s="297"/>
      <c r="Q84" s="297"/>
      <c r="R84" s="380"/>
      <c r="S84" s="380"/>
      <c r="T84" s="587"/>
      <c r="U84" s="588"/>
      <c r="V84" s="376"/>
      <c r="W84" s="377"/>
      <c r="X84" s="815"/>
      <c r="Y84" s="815"/>
      <c r="Z84" s="815"/>
      <c r="AA84" s="815"/>
      <c r="AB84" s="88" t="s">
        <v>72</v>
      </c>
    </row>
    <row r="85" spans="1:28" ht="11.25" customHeight="1">
      <c r="A85" s="111">
        <f>IF(N85=0,0,VLOOKUP(N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3</v>
      </c>
      <c r="B85" s="111">
        <f>IF(O85=0,0,VLOOKUP(O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3</v>
      </c>
      <c r="C85" s="111">
        <f>IF(P85=0,0,VLOOKUP(P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3</v>
      </c>
      <c r="D85" s="111">
        <f>IF(Q85=0,0,VLOOKUP(Q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E85" s="111">
        <f>IF(R85=0,0,VLOOKUP(R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F85" s="111">
        <f>IF(S85=0,0,VLOOKUP(S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G85" s="111">
        <f>IF(T85=0,0,VLOOKUP(T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H85" s="111">
        <f>IF(U85=0,0,VLOOKUP(U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I85" s="111">
        <f>IF(V85=0,0,VLOOKUP(V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J85" s="111">
        <f>IF(W85=0,0,VLOOKUP(W85,'T-L-K'!$B$7:$BH$36,IF(AND($M85="Văn",$S$2="I"),3,IF(AND($M85="Văn",$S$2="II"),22,IF(AND($M85="Toán",$S$2="I"),4,IF(AND($M85="Toán",$S$2="II"),23,IF(AND($M85="Anh",$S$2="I"),5,IF(AND($M85="Anh",$S$2="II"),24,IF(AND($M85="TD",$S$2="I"),6,IF(AND($M85="TD",$S$2="II"),25,IF(AND($M85="QP",$S$2="I"),7,IF(AND($M85="QP",$S$2="II"),26,IF(AND($M85="Sử",$S$2="I"),8,IF(AND($M85="Sử",$S$2="II"),27,IF(AND($M85="GDĐP",$S$2="I"),9,IF(AND($M85="GDĐP",$S$2="II"),28,IF(AND($M85="TN-HN",$S$2="I"),10,IF(AND($M85="TN-HN",$S$2="II"),29,IF(AND($M85="Lý",$S$2="I"),11,IF(AND($M85="Lý",$S$2="II"),30,IF(AND($M85="HóA",$S$2="I"),12,IF(AND($M85="HóA",$S$2="II"),31,IF(AND($M85="Sinh",$S$2="I"),13,IF(AND($M85="Sinh",$S$2="II"),32,IF(AND($M85="ĐịA",$S$2="I"),14,IF(AND($M85="ĐịA",$S$2="II"),33,IF(AND($M85="KT-PL",$S$2="I"),15,IF(AND($M85="KT-PL",$S$2="II"),34,IF(AND($M85="Tin",$S$2="I"),16,IF(AND($M85="Tin",$S$2="II"),35,IF(AND($M85="CNc",$S$2="I"),17,IF(AND($M85="CNc",$S$2="II"),36,IF(AND($M85="CNn",$S$2="I"),18,IF(AND($M85="CNn",$S$2="II"),37,IF(AND($M85="Nhạc",$S$2="I"),19,IF(AND($M85="Nhạc",$S$2="II"),38,IF(AND($M85="MT",$S$2="I"),20,IF(AND($M85="MT",$S$2="II"),39,59))))))))))))))))))))))))))))))))))))))</f>
        <v>0</v>
      </c>
      <c r="K85" s="820" t="s">
        <v>74</v>
      </c>
      <c r="L85" s="813" t="str">
        <f>IF(K85=0,0,VLOOKUP(K85,CBGV!$B$4:$M$69,12,0))</f>
        <v>11A3</v>
      </c>
      <c r="M85" s="57" t="s">
        <v>180</v>
      </c>
      <c r="N85" s="363" t="s">
        <v>143</v>
      </c>
      <c r="O85" s="364" t="s">
        <v>27</v>
      </c>
      <c r="P85" s="364" t="s">
        <v>20</v>
      </c>
      <c r="Q85" s="364"/>
      <c r="R85" s="378"/>
      <c r="S85" s="378"/>
      <c r="T85" s="378"/>
      <c r="U85" s="366"/>
      <c r="V85" s="366"/>
      <c r="W85" s="367"/>
      <c r="X85" s="816">
        <f>IF(K85=0,0,VLOOKUP(K85,CBGV!$B$4:$P$69,14,0))+IF(L85=0,0,VLOOKUP(L85,'T-L-K'!$B$7:$BH$36,2,0))</f>
        <v>6</v>
      </c>
      <c r="Y85" s="819">
        <f>SUM(A85:J87)</f>
        <v>20</v>
      </c>
      <c r="Z85" s="819">
        <f>SUM(A85:J87)+X85</f>
        <v>26</v>
      </c>
      <c r="AA85" s="816">
        <f>IF((Z85-(VLOOKUP(K85,CBGV!$B$4:$P$69,13,0)))&lt;=-14,"/",(Z85-(VLOOKUP(K85,CBGV!$B$4:$P$69,13,0))))</f>
        <v>9</v>
      </c>
      <c r="AB85" s="88" t="s">
        <v>72</v>
      </c>
    </row>
    <row r="86" spans="1:28" ht="11.25" customHeight="1">
      <c r="A86" s="111">
        <f>IF(N86=0,0,VLOOKUP(N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B86" s="111">
        <f>IF(O86=0,0,VLOOKUP(O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C86" s="111">
        <f>IF(P86=0,0,VLOOKUP(P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D86" s="111">
        <f>IF(Q86=0,0,VLOOKUP(Q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E86" s="111">
        <f>IF(R86=0,0,VLOOKUP(R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F86" s="111">
        <f>IF(S86=0,0,VLOOKUP(S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G86" s="111">
        <f>IF(T86=0,0,VLOOKUP(T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H86" s="111">
        <f>IF(U86=0,0,VLOOKUP(U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I86" s="111">
        <f>IF(V86=0,0,VLOOKUP(V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J86" s="111">
        <f>IF(W86=0,0,VLOOKUP(W86,'T-L-K'!$B$7:$BH$36,IF(AND($M86="Văn",$S$2="I"),3,IF(AND($M86="Văn",$S$2="II"),22,IF(AND($M86="Toán",$S$2="I"),4,IF(AND($M86="Toán",$S$2="II"),23,IF(AND($M86="Anh",$S$2="I"),5,IF(AND($M86="Anh",$S$2="II"),24,IF(AND($M86="TD",$S$2="I"),6,IF(AND($M86="TD",$S$2="II"),25,IF(AND($M86="QP",$S$2="I"),7,IF(AND($M86="QP",$S$2="II"),26,IF(AND($M86="Sử",$S$2="I"),8,IF(AND($M86="Sử",$S$2="II"),27,IF(AND($M86="GDĐP",$S$2="I"),9,IF(AND($M86="GDĐP",$S$2="II"),28,IF(AND($M86="TN-HN",$S$2="I"),10,IF(AND($M86="TN-HN",$S$2="II"),29,IF(AND($M86="Lý",$S$2="I"),11,IF(AND($M86="Lý",$S$2="II"),30,IF(AND($M86="HóA",$S$2="I"),12,IF(AND($M86="HóA",$S$2="II"),31,IF(AND($M86="Sinh",$S$2="I"),13,IF(AND($M86="Sinh",$S$2="II"),32,IF(AND($M86="ĐịA",$S$2="I"),14,IF(AND($M86="ĐịA",$S$2="II"),33,IF(AND($M86="KT-PL",$S$2="I"),15,IF(AND($M86="KT-PL",$S$2="II"),34,IF(AND($M86="Tin",$S$2="I"),16,IF(AND($M86="Tin",$S$2="II"),35,IF(AND($M86="CNc",$S$2="I"),17,IF(AND($M86="CNc",$S$2="II"),36,IF(AND($M86="CNn",$S$2="I"),18,IF(AND($M86="CNn",$S$2="II"),37,IF(AND($M86="Nhạc",$S$2="I"),19,IF(AND($M86="Nhạc",$S$2="II"),38,IF(AND($M86="MT",$S$2="I"),20,IF(AND($M86="MT",$S$2="II"),39,59))))))))))))))))))))))))))))))))))))))</f>
        <v>1</v>
      </c>
      <c r="K86" s="821"/>
      <c r="L86" s="814"/>
      <c r="M86" s="51" t="s">
        <v>322</v>
      </c>
      <c r="N86" s="368" t="s">
        <v>32</v>
      </c>
      <c r="O86" s="369" t="s">
        <v>21</v>
      </c>
      <c r="P86" s="369" t="s">
        <v>149</v>
      </c>
      <c r="Q86" s="369" t="s">
        <v>122</v>
      </c>
      <c r="R86" s="381" t="s">
        <v>117</v>
      </c>
      <c r="S86" s="381" t="s">
        <v>198</v>
      </c>
      <c r="T86" s="381" t="s">
        <v>199</v>
      </c>
      <c r="U86" s="371" t="s">
        <v>200</v>
      </c>
      <c r="V86" s="371" t="s">
        <v>201</v>
      </c>
      <c r="W86" s="372" t="s">
        <v>202</v>
      </c>
      <c r="X86" s="817"/>
      <c r="Y86" s="817"/>
      <c r="Z86" s="817"/>
      <c r="AA86" s="817"/>
      <c r="AB86" s="88" t="s">
        <v>72</v>
      </c>
    </row>
    <row r="87" spans="1:28" ht="11.25" customHeight="1">
      <c r="A87" s="111">
        <f>IF(N87=0,0,VLOOKUP(N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1</v>
      </c>
      <c r="B87" s="111">
        <f>IF(O87=0,0,VLOOKUP(O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C87" s="111">
        <f>IF(P87=0,0,VLOOKUP(P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D87" s="111">
        <f>IF(Q87=0,0,VLOOKUP(Q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E87" s="111">
        <f>IF(R87=0,0,VLOOKUP(R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F87" s="111">
        <f>IF(S87=0,0,VLOOKUP(S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G87" s="111">
        <f>IF(T87=0,0,VLOOKUP(T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H87" s="111">
        <f>IF(U87=0,0,VLOOKUP(U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I87" s="111">
        <f>IF(V87=0,0,VLOOKUP(V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J87" s="111">
        <f>IF(W87=0,0,VLOOKUP(W87,'T-L-K'!$B$7:$BH$36,IF(AND($M87="Văn",$S$2="I"),3,IF(AND($M87="Văn",$S$2="II"),22,IF(AND($M87="Toán",$S$2="I"),4,IF(AND($M87="Toán",$S$2="II"),23,IF(AND($M87="Anh",$S$2="I"),5,IF(AND($M87="Anh",$S$2="II"),24,IF(AND($M87="TD",$S$2="I"),6,IF(AND($M87="TD",$S$2="II"),25,IF(AND($M87="QP",$S$2="I"),7,IF(AND($M87="QP",$S$2="II"),26,IF(AND($M87="Sử",$S$2="I"),8,IF(AND($M87="Sử",$S$2="II"),27,IF(AND($M87="GDĐP",$S$2="I"),9,IF(AND($M87="GDĐP",$S$2="II"),28,IF(AND($M87="TN-HN",$S$2="I"),10,IF(AND($M87="TN-HN",$S$2="II"),29,IF(AND($M87="Lý",$S$2="I"),11,IF(AND($M87="Lý",$S$2="II"),30,IF(AND($M87="HóA",$S$2="I"),12,IF(AND($M87="HóA",$S$2="II"),31,IF(AND($M87="Sinh",$S$2="I"),13,IF(AND($M87="Sinh",$S$2="II"),32,IF(AND($M87="ĐịA",$S$2="I"),14,IF(AND($M87="ĐịA",$S$2="II"),33,IF(AND($M87="KT-PL",$S$2="I"),15,IF(AND($M87="KT-PL",$S$2="II"),34,IF(AND($M87="Tin",$S$2="I"),16,IF(AND($M87="Tin",$S$2="II"),35,IF(AND($M87="CNc",$S$2="I"),17,IF(AND($M87="CNc",$S$2="II"),36,IF(AND($M87="CNn",$S$2="I"),18,IF(AND($M87="CNn",$S$2="II"),37,IF(AND($M87="Nhạc",$S$2="I"),19,IF(AND($M87="Nhạc",$S$2="II"),38,IF(AND($M87="MT",$S$2="I"),20,IF(AND($M87="MT",$S$2="II"),39,59))))))))))))))))))))))))))))))))))))))</f>
        <v>0</v>
      </c>
      <c r="K87" s="822"/>
      <c r="L87" s="815"/>
      <c r="M87" s="52" t="s">
        <v>320</v>
      </c>
      <c r="N87" s="373" t="s">
        <v>143</v>
      </c>
      <c r="O87" s="374"/>
      <c r="P87" s="374"/>
      <c r="Q87" s="374"/>
      <c r="R87" s="379"/>
      <c r="S87" s="379"/>
      <c r="T87" s="379"/>
      <c r="U87" s="376"/>
      <c r="V87" s="376"/>
      <c r="W87" s="377"/>
      <c r="X87" s="818"/>
      <c r="Y87" s="818"/>
      <c r="Z87" s="818"/>
      <c r="AA87" s="818"/>
      <c r="AB87" s="88" t="s">
        <v>72</v>
      </c>
    </row>
    <row r="88" spans="1:28" ht="11.25" customHeight="1">
      <c r="A88" s="111">
        <f>IF(N88=0,0,VLOOKUP(N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3</v>
      </c>
      <c r="B88" s="111">
        <f>IF(O88=0,0,VLOOKUP(O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3</v>
      </c>
      <c r="C88" s="111">
        <f>IF(P88=0,0,VLOOKUP(P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3</v>
      </c>
      <c r="D88" s="111">
        <f>IF(Q88=0,0,VLOOKUP(Q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E88" s="111">
        <f>IF(R88=0,0,VLOOKUP(R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F88" s="111">
        <f>IF(S88=0,0,VLOOKUP(S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G88" s="111">
        <f>IF(T88=0,0,VLOOKUP(T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H88" s="111">
        <f>IF(U88=0,0,VLOOKUP(U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I88" s="111">
        <f>IF(V88=0,0,VLOOKUP(V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J88" s="111">
        <f>IF(W88=0,0,VLOOKUP(W88,'T-L-K'!$B$7:$BH$36,IF(AND($M88="Văn",$S$2="I"),3,IF(AND($M88="Văn",$S$2="II"),22,IF(AND($M88="Toán",$S$2="I"),4,IF(AND($M88="Toán",$S$2="II"),23,IF(AND($M88="Anh",$S$2="I"),5,IF(AND($M88="Anh",$S$2="II"),24,IF(AND($M88="TD",$S$2="I"),6,IF(AND($M88="TD",$S$2="II"),25,IF(AND($M88="QP",$S$2="I"),7,IF(AND($M88="QP",$S$2="II"),26,IF(AND($M88="Sử",$S$2="I"),8,IF(AND($M88="Sử",$S$2="II"),27,IF(AND($M88="GDĐP",$S$2="I"),9,IF(AND($M88="GDĐP",$S$2="II"),28,IF(AND($M88="TN-HN",$S$2="I"),10,IF(AND($M88="TN-HN",$S$2="II"),29,IF(AND($M88="Lý",$S$2="I"),11,IF(AND($M88="Lý",$S$2="II"),30,IF(AND($M88="HóA",$S$2="I"),12,IF(AND($M88="HóA",$S$2="II"),31,IF(AND($M88="Sinh",$S$2="I"),13,IF(AND($M88="Sinh",$S$2="II"),32,IF(AND($M88="ĐịA",$S$2="I"),14,IF(AND($M88="ĐịA",$S$2="II"),33,IF(AND($M88="KT-PL",$S$2="I"),15,IF(AND($M88="KT-PL",$S$2="II"),34,IF(AND($M88="Tin",$S$2="I"),16,IF(AND($M88="Tin",$S$2="II"),35,IF(AND($M88="CNc",$S$2="I"),17,IF(AND($M88="CNc",$S$2="II"),36,IF(AND($M88="CNn",$S$2="I"),18,IF(AND($M88="CNn",$S$2="II"),37,IF(AND($M88="Nhạc",$S$2="I"),19,IF(AND($M88="Nhạc",$S$2="II"),38,IF(AND($M88="MT",$S$2="I"),20,IF(AND($M88="MT",$S$2="II"),39,59))))))))))))))))))))))))))))))))))))))</f>
        <v>0</v>
      </c>
      <c r="K88" s="810" t="s">
        <v>75</v>
      </c>
      <c r="L88" s="813" t="str">
        <f>IF(K88=0,0,VLOOKUP(K88,CBGV!$B$4:$M$69,12,0))</f>
        <v>10A7</v>
      </c>
      <c r="M88" s="54" t="s">
        <v>180</v>
      </c>
      <c r="N88" s="363" t="s">
        <v>199</v>
      </c>
      <c r="O88" s="364" t="s">
        <v>18</v>
      </c>
      <c r="P88" s="364" t="s">
        <v>24</v>
      </c>
      <c r="Q88" s="364"/>
      <c r="R88" s="378"/>
      <c r="S88" s="378"/>
      <c r="T88" s="378"/>
      <c r="U88" s="366"/>
      <c r="V88" s="366"/>
      <c r="W88" s="367"/>
      <c r="X88" s="813">
        <f>IF(K88=0,0,VLOOKUP(K88,CBGV!$B$4:$P$69,14,0))+IF(L88=0,0,VLOOKUP(L88,'T-L-K'!$B$7:$BH$36,2,0))</f>
        <v>5</v>
      </c>
      <c r="Y88" s="823">
        <f>SUM(A88:J90)</f>
        <v>20</v>
      </c>
      <c r="Z88" s="823">
        <f>SUM(A88:J90)+X88</f>
        <v>25</v>
      </c>
      <c r="AA88" s="813">
        <f>IF((Z88-(VLOOKUP(K88,CBGV!$B$4:$P$69,13,0)))&lt;=-14,"/",(Z88-(VLOOKUP(K88,CBGV!$B$4:$P$69,13,0))))</f>
        <v>8</v>
      </c>
      <c r="AB88" s="88" t="s">
        <v>72</v>
      </c>
    </row>
    <row r="89" spans="1:28" ht="11.25" customHeight="1">
      <c r="A89" s="111">
        <f>IF(N89=0,0,VLOOKUP(N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B89" s="111">
        <f>IF(O89=0,0,VLOOKUP(O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C89" s="111">
        <f>IF(P89=0,0,VLOOKUP(P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D89" s="111">
        <f>IF(Q89=0,0,VLOOKUP(Q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E89" s="111">
        <f>IF(R89=0,0,VLOOKUP(R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F89" s="111">
        <f>IF(S89=0,0,VLOOKUP(S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G89" s="111">
        <f>IF(T89=0,0,VLOOKUP(T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H89" s="111">
        <f>IF(U89=0,0,VLOOKUP(U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I89" s="111">
        <f>IF(V89=0,0,VLOOKUP(V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J89" s="111">
        <f>IF(W89=0,0,VLOOKUP(W89,'T-L-K'!$B$7:$BH$36,IF(AND($M89="Văn",$S$2="I"),3,IF(AND($M89="Văn",$S$2="II"),22,IF(AND($M89="Toán",$S$2="I"),4,IF(AND($M89="Toán",$S$2="II"),23,IF(AND($M89="Anh",$S$2="I"),5,IF(AND($M89="Anh",$S$2="II"),24,IF(AND($M89="TD",$S$2="I"),6,IF(AND($M89="TD",$S$2="II"),25,IF(AND($M89="QP",$S$2="I"),7,IF(AND($M89="QP",$S$2="II"),26,IF(AND($M89="Sử",$S$2="I"),8,IF(AND($M89="Sử",$S$2="II"),27,IF(AND($M89="GDĐP",$S$2="I"),9,IF(AND($M89="GDĐP",$S$2="II"),28,IF(AND($M89="TN-HN",$S$2="I"),10,IF(AND($M89="TN-HN",$S$2="II"),29,IF(AND($M89="Lý",$S$2="I"),11,IF(AND($M89="Lý",$S$2="II"),30,IF(AND($M89="HóA",$S$2="I"),12,IF(AND($M89="HóA",$S$2="II"),31,IF(AND($M89="Sinh",$S$2="I"),13,IF(AND($M89="Sinh",$S$2="II"),32,IF(AND($M89="ĐịA",$S$2="I"),14,IF(AND($M89="ĐịA",$S$2="II"),33,IF(AND($M89="KT-PL",$S$2="I"),15,IF(AND($M89="KT-PL",$S$2="II"),34,IF(AND($M89="Tin",$S$2="I"),16,IF(AND($M89="Tin",$S$2="II"),35,IF(AND($M89="CNc",$S$2="I"),17,IF(AND($M89="CNc",$S$2="II"),36,IF(AND($M89="CNn",$S$2="I"),18,IF(AND($M89="CNn",$S$2="II"),37,IF(AND($M89="Nhạc",$S$2="I"),19,IF(AND($M89="Nhạc",$S$2="II"),38,IF(AND($M89="MT",$S$2="I"),20,IF(AND($M89="MT",$S$2="II"),39,59))))))))))))))))))))))))))))))))))))))</f>
        <v>1</v>
      </c>
      <c r="K89" s="811"/>
      <c r="L89" s="814"/>
      <c r="M89" s="55" t="s">
        <v>322</v>
      </c>
      <c r="N89" s="363" t="s">
        <v>18</v>
      </c>
      <c r="O89" s="364" t="s">
        <v>24</v>
      </c>
      <c r="P89" s="364" t="s">
        <v>143</v>
      </c>
      <c r="Q89" s="364" t="s">
        <v>125</v>
      </c>
      <c r="R89" s="378" t="s">
        <v>139</v>
      </c>
      <c r="S89" s="378" t="s">
        <v>203</v>
      </c>
      <c r="T89" s="378" t="s">
        <v>204</v>
      </c>
      <c r="U89" s="366" t="s">
        <v>205</v>
      </c>
      <c r="V89" s="366" t="s">
        <v>206</v>
      </c>
      <c r="W89" s="367" t="s">
        <v>316</v>
      </c>
      <c r="X89" s="814"/>
      <c r="Y89" s="814"/>
      <c r="Z89" s="814"/>
      <c r="AA89" s="814"/>
      <c r="AB89" s="88" t="s">
        <v>72</v>
      </c>
    </row>
    <row r="90" spans="1:28" ht="11.25" customHeight="1">
      <c r="A90" s="111">
        <f>IF(N90=0,0,VLOOKUP(N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1</v>
      </c>
      <c r="B90" s="111">
        <f>IF(O90=0,0,VLOOKUP(O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C90" s="111">
        <f>IF(P90=0,0,VLOOKUP(P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D90" s="111">
        <f>IF(Q90=0,0,VLOOKUP(Q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E90" s="111">
        <f>IF(R90=0,0,VLOOKUP(R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F90" s="111">
        <f>IF(S90=0,0,VLOOKUP(S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G90" s="111">
        <f>IF(T90=0,0,VLOOKUP(T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H90" s="111">
        <f>IF(U90=0,0,VLOOKUP(U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I90" s="111">
        <f>IF(V90=0,0,VLOOKUP(V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J90" s="111">
        <f>IF(W90=0,0,VLOOKUP(W90,'T-L-K'!$B$7:$BH$36,IF(AND($M90="Văn",$S$2="I"),3,IF(AND($M90="Văn",$S$2="II"),22,IF(AND($M90="Toán",$S$2="I"),4,IF(AND($M90="Toán",$S$2="II"),23,IF(AND($M90="Anh",$S$2="I"),5,IF(AND($M90="Anh",$S$2="II"),24,IF(AND($M90="TD",$S$2="I"),6,IF(AND($M90="TD",$S$2="II"),25,IF(AND($M90="QP",$S$2="I"),7,IF(AND($M90="QP",$S$2="II"),26,IF(AND($M90="Sử",$S$2="I"),8,IF(AND($M90="Sử",$S$2="II"),27,IF(AND($M90="GDĐP",$S$2="I"),9,IF(AND($M90="GDĐP",$S$2="II"),28,IF(AND($M90="TN-HN",$S$2="I"),10,IF(AND($M90="TN-HN",$S$2="II"),29,IF(AND($M90="Lý",$S$2="I"),11,IF(AND($M90="Lý",$S$2="II"),30,IF(AND($M90="HóA",$S$2="I"),12,IF(AND($M90="HóA",$S$2="II"),31,IF(AND($M90="Sinh",$S$2="I"),13,IF(AND($M90="Sinh",$S$2="II"),32,IF(AND($M90="ĐịA",$S$2="I"),14,IF(AND($M90="ĐịA",$S$2="II"),33,IF(AND($M90="KT-PL",$S$2="I"),15,IF(AND($M90="KT-PL",$S$2="II"),34,IF(AND($M90="Tin",$S$2="I"),16,IF(AND($M90="Tin",$S$2="II"),35,IF(AND($M90="CNc",$S$2="I"),17,IF(AND($M90="CNc",$S$2="II"),36,IF(AND($M90="CNn",$S$2="I"),18,IF(AND($M90="CNn",$S$2="II"),37,IF(AND($M90="Nhạc",$S$2="I"),19,IF(AND($M90="Nhạc",$S$2="II"),38,IF(AND($M90="MT",$S$2="I"),20,IF(AND($M90="MT",$S$2="II"),39,59))))))))))))))))))))))))))))))))))))))</f>
        <v>0</v>
      </c>
      <c r="K90" s="812"/>
      <c r="L90" s="815"/>
      <c r="M90" s="56" t="s">
        <v>320</v>
      </c>
      <c r="N90" s="373" t="s">
        <v>199</v>
      </c>
      <c r="O90" s="374"/>
      <c r="P90" s="374"/>
      <c r="Q90" s="374"/>
      <c r="R90" s="379"/>
      <c r="S90" s="379"/>
      <c r="T90" s="379"/>
      <c r="U90" s="376"/>
      <c r="V90" s="376"/>
      <c r="W90" s="377"/>
      <c r="X90" s="815"/>
      <c r="Y90" s="815"/>
      <c r="Z90" s="815"/>
      <c r="AA90" s="815"/>
      <c r="AB90" s="88" t="s">
        <v>72</v>
      </c>
    </row>
    <row r="91" spans="1:28" ht="11.25" customHeight="1">
      <c r="A91" s="111">
        <f>IF(N91=0,0,VLOOKUP(N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3</v>
      </c>
      <c r="B91" s="111">
        <f>IF(O91=0,0,VLOOKUP(O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C91" s="111">
        <f>IF(P91=0,0,VLOOKUP(P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D91" s="111">
        <f>IF(Q91=0,0,VLOOKUP(Q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E91" s="111">
        <f>IF(R91=0,0,VLOOKUP(R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F91" s="111">
        <f>IF(S91=0,0,VLOOKUP(S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G91" s="111">
        <f>IF(T91=0,0,VLOOKUP(T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H91" s="111">
        <f>IF(U91=0,0,VLOOKUP(U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I91" s="111">
        <f>IF(V91=0,0,VLOOKUP(V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J91" s="111">
        <f>IF(W91=0,0,VLOOKUP(W91,'T-L-K'!$B$7:$BH$36,IF(AND($M91="Văn",$S$2="I"),3,IF(AND($M91="Văn",$S$2="II"),22,IF(AND($M91="Toán",$S$2="I"),4,IF(AND($M91="Toán",$S$2="II"),23,IF(AND($M91="Anh",$S$2="I"),5,IF(AND($M91="Anh",$S$2="II"),24,IF(AND($M91="TD",$S$2="I"),6,IF(AND($M91="TD",$S$2="II"),25,IF(AND($M91="QP",$S$2="I"),7,IF(AND($M91="QP",$S$2="II"),26,IF(AND($M91="Sử",$S$2="I"),8,IF(AND($M91="Sử",$S$2="II"),27,IF(AND($M91="GDĐP",$S$2="I"),9,IF(AND($M91="GDĐP",$S$2="II"),28,IF(AND($M91="TN-HN",$S$2="I"),10,IF(AND($M91="TN-HN",$S$2="II"),29,IF(AND($M91="Lý",$S$2="I"),11,IF(AND($M91="Lý",$S$2="II"),30,IF(AND($M91="HóA",$S$2="I"),12,IF(AND($M91="HóA",$S$2="II"),31,IF(AND($M91="Sinh",$S$2="I"),13,IF(AND($M91="Sinh",$S$2="II"),32,IF(AND($M91="ĐịA",$S$2="I"),14,IF(AND($M91="ĐịA",$S$2="II"),33,IF(AND($M91="KT-PL",$S$2="I"),15,IF(AND($M91="KT-PL",$S$2="II"),34,IF(AND($M91="Tin",$S$2="I"),16,IF(AND($M91="Tin",$S$2="II"),35,IF(AND($M91="CNc",$S$2="I"),17,IF(AND($M91="CNc",$S$2="II"),36,IF(AND($M91="CNn",$S$2="I"),18,IF(AND($M91="CNn",$S$2="II"),37,IF(AND($M91="Nhạc",$S$2="I"),19,IF(AND($M91="Nhạc",$S$2="II"),38,IF(AND($M91="MT",$S$2="I"),20,IF(AND($M91="MT",$S$2="II"),39,59))))))))))))))))))))))))))))))))))))))</f>
        <v>0</v>
      </c>
      <c r="K91" s="820" t="s">
        <v>76</v>
      </c>
      <c r="L91" s="813">
        <f>IF(K91=0,0,VLOOKUP(K91,CBGV!$B$4:$M$69,12,0))</f>
        <v>0</v>
      </c>
      <c r="M91" s="57" t="s">
        <v>187</v>
      </c>
      <c r="N91" s="364" t="s">
        <v>20</v>
      </c>
      <c r="O91" s="364"/>
      <c r="P91" s="364"/>
      <c r="Q91" s="364"/>
      <c r="R91" s="365"/>
      <c r="S91" s="365"/>
      <c r="T91" s="365"/>
      <c r="U91" s="382"/>
      <c r="V91" s="383"/>
      <c r="W91" s="383"/>
      <c r="X91" s="816">
        <f>IF(K91=0,0,VLOOKUP(K91,CBGV!$B$4:$P$69,14,0))+IF(L91=0,0,VLOOKUP(L91,'T-L-K'!$B$7:$BH$36,2,0))</f>
        <v>13</v>
      </c>
      <c r="Y91" s="819">
        <f>SUM(A91:J93)</f>
        <v>10</v>
      </c>
      <c r="Z91" s="819">
        <f>SUM(A91:J93)+X91</f>
        <v>23</v>
      </c>
      <c r="AA91" s="816">
        <f>IF((Z91-(VLOOKUP(K91,CBGV!$B$4:$P$69,13,0)))&lt;=-14,"/",(Z91-17))</f>
        <v>6</v>
      </c>
      <c r="AB91" s="88" t="s">
        <v>29</v>
      </c>
    </row>
    <row r="92" spans="1:28" ht="11.25" customHeight="1">
      <c r="A92" s="111">
        <f>IF(N92=0,0,VLOOKUP(N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B92" s="111">
        <f>IF(O92=0,0,VLOOKUP(O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C92" s="111">
        <f>IF(P92=0,0,VLOOKUP(P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D92" s="111">
        <f>IF(Q92=0,0,VLOOKUP(Q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E92" s="111">
        <f>IF(R92=0,0,VLOOKUP(R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F92" s="111">
        <f>IF(S92=0,0,VLOOKUP(S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G92" s="111">
        <f>IF(T92=0,0,VLOOKUP(T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1</v>
      </c>
      <c r="H92" s="111">
        <f>IF(U92=0,0,VLOOKUP(U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I92" s="111">
        <f>IF(V92=0,0,VLOOKUP(V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J92" s="111">
        <f>IF(W92=0,0,VLOOKUP(W92,'T-L-K'!$B$7:$BH$36,IF(AND($M92="Văn",$S$2="I"),3,IF(AND($M92="Văn",$S$2="II"),22,IF(AND($M92="Toán",$S$2="I"),4,IF(AND($M92="Toán",$S$2="II"),23,IF(AND($M92="Anh",$S$2="I"),5,IF(AND($M92="Anh",$S$2="II"),24,IF(AND($M92="TD",$S$2="I"),6,IF(AND($M92="TD",$S$2="II"),25,IF(AND($M92="QP",$S$2="I"),7,IF(AND($M92="QP",$S$2="II"),26,IF(AND($M92="Sử",$S$2="I"),8,IF(AND($M92="Sử",$S$2="II"),27,IF(AND($M92="GDĐP",$S$2="I"),9,IF(AND($M92="GDĐP",$S$2="II"),28,IF(AND($M92="TN-HN",$S$2="I"),10,IF(AND($M92="TN-HN",$S$2="II"),29,IF(AND($M92="Lý",$S$2="I"),11,IF(AND($M92="Lý",$S$2="II"),30,IF(AND($M92="HóA",$S$2="I"),12,IF(AND($M92="HóA",$S$2="II"),31,IF(AND($M92="Sinh",$S$2="I"),13,IF(AND($M92="Sinh",$S$2="II"),32,IF(AND($M92="ĐịA",$S$2="I"),14,IF(AND($M92="ĐịA",$S$2="II"),33,IF(AND($M92="KT-PL",$S$2="I"),15,IF(AND($M92="KT-PL",$S$2="II"),34,IF(AND($M92="Tin",$S$2="I"),16,IF(AND($M92="Tin",$S$2="II"),35,IF(AND($M92="CNc",$S$2="I"),17,IF(AND($M92="CNc",$S$2="II"),36,IF(AND($M92="CNn",$S$2="I"),18,IF(AND($M92="CNn",$S$2="II"),37,IF(AND($M92="Nhạc",$S$2="I"),19,IF(AND($M92="Nhạc",$S$2="II"),38,IF(AND($M92="MT",$S$2="I"),20,IF(AND($M92="MT",$S$2="II"),39,59))))))))))))))))))))))))))))))))))))))</f>
        <v>0</v>
      </c>
      <c r="K92" s="821"/>
      <c r="L92" s="814"/>
      <c r="M92" s="51" t="s">
        <v>322</v>
      </c>
      <c r="N92" s="375" t="s">
        <v>149</v>
      </c>
      <c r="O92" s="375" t="s">
        <v>486</v>
      </c>
      <c r="P92" s="384" t="s">
        <v>487</v>
      </c>
      <c r="Q92" s="385" t="s">
        <v>488</v>
      </c>
      <c r="R92" s="385" t="s">
        <v>205</v>
      </c>
      <c r="S92" s="551" t="s">
        <v>24</v>
      </c>
      <c r="T92" s="551" t="s">
        <v>203</v>
      </c>
      <c r="U92" s="386"/>
      <c r="V92" s="387"/>
      <c r="W92" s="387"/>
      <c r="X92" s="817"/>
      <c r="Y92" s="817"/>
      <c r="Z92" s="817"/>
      <c r="AA92" s="817"/>
      <c r="AB92" s="88" t="s">
        <v>29</v>
      </c>
    </row>
    <row r="93" spans="1:28" ht="11.25" customHeight="1">
      <c r="A93" s="111">
        <f>IF(N93=0,0,VLOOKUP(N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B93" s="111">
        <f>IF(O93=0,0,VLOOKUP(O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C93" s="111">
        <f>IF(P93=0,0,VLOOKUP(P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D93" s="111">
        <f>IF(Q93=0,0,VLOOKUP(Q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E93" s="111">
        <f>IF(R93=0,0,VLOOKUP(R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F93" s="111">
        <f>IF(S93=0,0,VLOOKUP(S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G93" s="111">
        <f>IF(T93=0,0,VLOOKUP(T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H93" s="111">
        <f>IF(U93=0,0,VLOOKUP(U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I93" s="111">
        <f>IF(V93=0,0,VLOOKUP(V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J93" s="111">
        <f>IF(W93=0,0,VLOOKUP(W93,'T-L-K'!$B$7:$BH$36,IF(AND($M93="Văn",$S$2="I"),3,IF(AND($M93="Văn",$S$2="II"),22,IF(AND($M93="Toán",$S$2="I"),4,IF(AND($M93="Toán",$S$2="II"),23,IF(AND($M93="Anh",$S$2="I"),5,IF(AND($M93="Anh",$S$2="II"),24,IF(AND($M93="TD",$S$2="I"),6,IF(AND($M93="TD",$S$2="II"),25,IF(AND($M93="QP",$S$2="I"),7,IF(AND($M93="QP",$S$2="II"),26,IF(AND($M93="Sử",$S$2="I"),8,IF(AND($M93="Sử",$S$2="II"),27,IF(AND($M93="GDĐP",$S$2="I"),9,IF(AND($M93="GDĐP",$S$2="II"),28,IF(AND($M93="TN-HN",$S$2="I"),10,IF(AND($M93="TN-HN",$S$2="II"),29,IF(AND($M93="Lý",$S$2="I"),11,IF(AND($M93="Lý",$S$2="II"),30,IF(AND($M93="HóA",$S$2="I"),12,IF(AND($M93="HóA",$S$2="II"),31,IF(AND($M93="Sinh",$S$2="I"),13,IF(AND($M93="Sinh",$S$2="II"),32,IF(AND($M93="ĐịA",$S$2="I"),14,IF(AND($M93="ĐịA",$S$2="II"),33,IF(AND($M93="KT-PL",$S$2="I"),15,IF(AND($M93="KT-PL",$S$2="II"),34,IF(AND($M93="Tin",$S$2="I"),16,IF(AND($M93="Tin",$S$2="II"),35,IF(AND($M93="CNc",$S$2="I"),17,IF(AND($M93="CNc",$S$2="II"),36,IF(AND($M93="CNn",$S$2="I"),18,IF(AND($M93="CNn",$S$2="II"),37,IF(AND($M93="Nhạc",$S$2="I"),19,IF(AND($M93="Nhạc",$S$2="II"),38,IF(AND($M93="MT",$S$2="I"),20,IF(AND($M93="MT",$S$2="II"),39,59))))))))))))))))))))))))))))))))))))))</f>
        <v>0</v>
      </c>
      <c r="K93" s="822"/>
      <c r="L93" s="815"/>
      <c r="M93" s="52" t="s">
        <v>320</v>
      </c>
      <c r="N93" s="374"/>
      <c r="O93" s="374"/>
      <c r="P93" s="374"/>
      <c r="Q93" s="374"/>
      <c r="R93" s="375"/>
      <c r="S93" s="375"/>
      <c r="T93" s="375"/>
      <c r="U93" s="384"/>
      <c r="V93" s="385"/>
      <c r="W93" s="385"/>
      <c r="X93" s="818"/>
      <c r="Y93" s="818"/>
      <c r="Z93" s="818"/>
      <c r="AA93" s="818"/>
      <c r="AB93" s="88" t="s">
        <v>29</v>
      </c>
    </row>
    <row r="94" spans="1:28" ht="11.25" customHeight="1">
      <c r="A94" s="111">
        <f>IF(N94=0,0,VLOOKUP(N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3</v>
      </c>
      <c r="B94" s="111">
        <f>IF(O94=0,0,VLOOKUP(O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3</v>
      </c>
      <c r="C94" s="111">
        <f>IF(P94=0,0,VLOOKUP(P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3</v>
      </c>
      <c r="D94" s="111">
        <f>IF(Q94=0,0,VLOOKUP(Q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3</v>
      </c>
      <c r="E94" s="111">
        <f>IF(R94=0,0,VLOOKUP(R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3</v>
      </c>
      <c r="F94" s="111">
        <f>IF(S94=0,0,VLOOKUP(S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4</v>
      </c>
      <c r="G94" s="111">
        <f>IF(T94=0,0,VLOOKUP(T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H94" s="111">
        <f>IF(U94=0,0,VLOOKUP(U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I94" s="111">
        <f>IF(V94=0,0,VLOOKUP(V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J94" s="111">
        <f>IF(W94=0,0,VLOOKUP(W94,'T-L-K'!$B$7:$BH$36,IF(AND($M94="Văn",$S$2="I"),3,IF(AND($M94="Văn",$S$2="II"),22,IF(AND($M94="Toán",$S$2="I"),4,IF(AND($M94="Toán",$S$2="II"),23,IF(AND($M94="Anh",$S$2="I"),5,IF(AND($M94="Anh",$S$2="II"),24,IF(AND($M94="TD",$S$2="I"),6,IF(AND($M94="TD",$S$2="II"),25,IF(AND($M94="QP",$S$2="I"),7,IF(AND($M94="QP",$S$2="II"),26,IF(AND($M94="Sử",$S$2="I"),8,IF(AND($M94="Sử",$S$2="II"),27,IF(AND($M94="GDĐP",$S$2="I"),9,IF(AND($M94="GDĐP",$S$2="II"),28,IF(AND($M94="TN-HN",$S$2="I"),10,IF(AND($M94="TN-HN",$S$2="II"),29,IF(AND($M94="Lý",$S$2="I"),11,IF(AND($M94="Lý",$S$2="II"),30,IF(AND($M94="HóA",$S$2="I"),12,IF(AND($M94="HóA",$S$2="II"),31,IF(AND($M94="Sinh",$S$2="I"),13,IF(AND($M94="Sinh",$S$2="II"),32,IF(AND($M94="ĐịA",$S$2="I"),14,IF(AND($M94="ĐịA",$S$2="II"),33,IF(AND($M94="KT-PL",$S$2="I"),15,IF(AND($M94="KT-PL",$S$2="II"),34,IF(AND($M94="Tin",$S$2="I"),16,IF(AND($M94="Tin",$S$2="II"),35,IF(AND($M94="CNc",$S$2="I"),17,IF(AND($M94="CNc",$S$2="II"),36,IF(AND($M94="CNn",$S$2="I"),18,IF(AND($M94="CNn",$S$2="II"),37,IF(AND($M94="Nhạc",$S$2="I"),19,IF(AND($M94="Nhạc",$S$2="II"),38,IF(AND($M94="MT",$S$2="I"),20,IF(AND($M94="MT",$S$2="II"),39,59))))))))))))))))))))))))))))))))))))))</f>
        <v>0</v>
      </c>
      <c r="K94" s="810" t="s">
        <v>77</v>
      </c>
      <c r="L94" s="813">
        <f>IF(K94=0,0,VLOOKUP(K94,CBGV!$B$4:$M$69,12,0))</f>
        <v>0</v>
      </c>
      <c r="M94" s="54" t="s">
        <v>187</v>
      </c>
      <c r="N94" s="364" t="s">
        <v>30</v>
      </c>
      <c r="O94" s="364" t="s">
        <v>215</v>
      </c>
      <c r="P94" s="364" t="s">
        <v>32</v>
      </c>
      <c r="Q94" s="364" t="s">
        <v>200</v>
      </c>
      <c r="R94" s="553" t="s">
        <v>201</v>
      </c>
      <c r="S94" s="552" t="s">
        <v>139</v>
      </c>
      <c r="T94" s="365"/>
      <c r="U94" s="382"/>
      <c r="V94" s="383"/>
      <c r="W94" s="383"/>
      <c r="X94" s="813">
        <f>IF(K94=0,0,VLOOKUP(K94,CBGV!$B$4:$P$69,14,0))+IF(L94=0,0,VLOOKUP(L94,'T-L-K'!$B$7:$BH$36,2,0))</f>
        <v>3</v>
      </c>
      <c r="Y94" s="823">
        <f>SUM(A94:J96)</f>
        <v>19</v>
      </c>
      <c r="Z94" s="823">
        <f>SUM(A94:J96)+X94</f>
        <v>22</v>
      </c>
      <c r="AA94" s="813">
        <f>IF((Z94-(VLOOKUP(K94,CBGV!$B$4:$P$69,13,0)))&lt;=-14,"/",(Z94-(VLOOKUP(K94,CBGV!$B$4:$P$69,13,0))))</f>
        <v>5</v>
      </c>
      <c r="AB94" s="88" t="s">
        <v>29</v>
      </c>
    </row>
    <row r="95" spans="1:28" ht="11.25" customHeight="1">
      <c r="A95" s="111">
        <f>IF(N95=0,0,VLOOKUP(N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B95" s="111">
        <f>IF(O95=0,0,VLOOKUP(O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C95" s="111">
        <f>IF(P95=0,0,VLOOKUP(P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D95" s="111">
        <f>IF(Q95=0,0,VLOOKUP(Q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E95" s="111">
        <f>IF(R95=0,0,VLOOKUP(R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F95" s="111">
        <f>IF(S95=0,0,VLOOKUP(S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G95" s="111">
        <f>IF(T95=0,0,VLOOKUP(T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H95" s="111">
        <f>IF(U95=0,0,VLOOKUP(U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I95" s="111">
        <f>IF(V95=0,0,VLOOKUP(V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J95" s="111">
        <f>IF(W95=0,0,VLOOKUP(W95,'T-L-K'!$B$7:$BH$36,IF(AND($M95="Văn",$S$2="I"),3,IF(AND($M95="Văn",$S$2="II"),22,IF(AND($M95="Toán",$S$2="I"),4,IF(AND($M95="Toán",$S$2="II"),23,IF(AND($M95="Anh",$S$2="I"),5,IF(AND($M95="Anh",$S$2="II"),24,IF(AND($M95="TD",$S$2="I"),6,IF(AND($M95="TD",$S$2="II"),25,IF(AND($M95="QP",$S$2="I"),7,IF(AND($M95="QP",$S$2="II"),26,IF(AND($M95="Sử",$S$2="I"),8,IF(AND($M95="Sử",$S$2="II"),27,IF(AND($M95="GDĐP",$S$2="I"),9,IF(AND($M95="GDĐP",$S$2="II"),28,IF(AND($M95="TN-HN",$S$2="I"),10,IF(AND($M95="TN-HN",$S$2="II"),29,IF(AND($M95="Lý",$S$2="I"),11,IF(AND($M95="Lý",$S$2="II"),30,IF(AND($M95="HóA",$S$2="I"),12,IF(AND($M95="HóA",$S$2="II"),31,IF(AND($M95="Sinh",$S$2="I"),13,IF(AND($M95="Sinh",$S$2="II"),32,IF(AND($M95="ĐịA",$S$2="I"),14,IF(AND($M95="ĐịA",$S$2="II"),33,IF(AND($M95="KT-PL",$S$2="I"),15,IF(AND($M95="KT-PL",$S$2="II"),34,IF(AND($M95="Tin",$S$2="I"),16,IF(AND($M95="Tin",$S$2="II"),35,IF(AND($M95="CNc",$S$2="I"),17,IF(AND($M95="CNc",$S$2="II"),36,IF(AND($M95="CNn",$S$2="I"),18,IF(AND($M95="CNn",$S$2="II"),37,IF(AND($M95="Nhạc",$S$2="I"),19,IF(AND($M95="Nhạc",$S$2="II"),38,IF(AND($M95="MT",$S$2="I"),20,IF(AND($M95="MT",$S$2="II"),39,59))))))))))))))))))))))))))))))))))))))</f>
        <v>0</v>
      </c>
      <c r="K95" s="811"/>
      <c r="L95" s="814"/>
      <c r="M95" s="55" t="s">
        <v>322</v>
      </c>
      <c r="N95" s="369"/>
      <c r="O95" s="369"/>
      <c r="P95" s="369"/>
      <c r="Q95" s="369"/>
      <c r="R95" s="370"/>
      <c r="S95" s="370"/>
      <c r="T95" s="370"/>
      <c r="U95" s="386"/>
      <c r="V95" s="387"/>
      <c r="W95" s="387"/>
      <c r="X95" s="814"/>
      <c r="Y95" s="814"/>
      <c r="Z95" s="814"/>
      <c r="AA95" s="814"/>
      <c r="AB95" s="88" t="s">
        <v>29</v>
      </c>
    </row>
    <row r="96" spans="1:28" ht="11.25" customHeight="1">
      <c r="A96" s="111">
        <f>IF(N96=0,0,VLOOKUP(N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B96" s="111">
        <f>IF(O96=0,0,VLOOKUP(O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C96" s="111">
        <f>IF(P96=0,0,VLOOKUP(P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D96" s="111">
        <f>IF(Q96=0,0,VLOOKUP(Q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E96" s="111">
        <f>IF(R96=0,0,VLOOKUP(R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F96" s="111">
        <f>IF(S96=0,0,VLOOKUP(S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G96" s="111">
        <f>IF(T96=0,0,VLOOKUP(T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H96" s="111">
        <f>IF(U96=0,0,VLOOKUP(U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I96" s="111">
        <f>IF(V96=0,0,VLOOKUP(V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J96" s="111">
        <f>IF(W96=0,0,VLOOKUP(W96,'T-L-K'!$B$7:$BH$36,IF(AND($M96="Văn",$S$2="I"),3,IF(AND($M96="Văn",$S$2="II"),22,IF(AND($M96="Toán",$S$2="I"),4,IF(AND($M96="Toán",$S$2="II"),23,IF(AND($M96="Anh",$S$2="I"),5,IF(AND($M96="Anh",$S$2="II"),24,IF(AND($M96="TD",$S$2="I"),6,IF(AND($M96="TD",$S$2="II"),25,IF(AND($M96="QP",$S$2="I"),7,IF(AND($M96="QP",$S$2="II"),26,IF(AND($M96="Sử",$S$2="I"),8,IF(AND($M96="Sử",$S$2="II"),27,IF(AND($M96="GDĐP",$S$2="I"),9,IF(AND($M96="GDĐP",$S$2="II"),28,IF(AND($M96="TN-HN",$S$2="I"),10,IF(AND($M96="TN-HN",$S$2="II"),29,IF(AND($M96="Lý",$S$2="I"),11,IF(AND($M96="Lý",$S$2="II"),30,IF(AND($M96="HóA",$S$2="I"),12,IF(AND($M96="HóA",$S$2="II"),31,IF(AND($M96="Sinh",$S$2="I"),13,IF(AND($M96="Sinh",$S$2="II"),32,IF(AND($M96="ĐịA",$S$2="I"),14,IF(AND($M96="ĐịA",$S$2="II"),33,IF(AND($M96="KT-PL",$S$2="I"),15,IF(AND($M96="KT-PL",$S$2="II"),34,IF(AND($M96="Tin",$S$2="I"),16,IF(AND($M96="Tin",$S$2="II"),35,IF(AND($M96="CNc",$S$2="I"),17,IF(AND($M96="CNc",$S$2="II"),36,IF(AND($M96="CNn",$S$2="I"),18,IF(AND($M96="CNn",$S$2="II"),37,IF(AND($M96="Nhạc",$S$2="I"),19,IF(AND($M96="Nhạc",$S$2="II"),38,IF(AND($M96="MT",$S$2="I"),20,IF(AND($M96="MT",$S$2="II"),39,59))))))))))))))))))))))))))))))))))))))</f>
        <v>0</v>
      </c>
      <c r="K96" s="812"/>
      <c r="L96" s="815"/>
      <c r="M96" s="56" t="s">
        <v>320</v>
      </c>
      <c r="N96" s="374"/>
      <c r="O96" s="374"/>
      <c r="P96" s="374"/>
      <c r="Q96" s="374"/>
      <c r="R96" s="375"/>
      <c r="S96" s="375"/>
      <c r="T96" s="375"/>
      <c r="U96" s="384"/>
      <c r="V96" s="385"/>
      <c r="W96" s="385"/>
      <c r="X96" s="815"/>
      <c r="Y96" s="815"/>
      <c r="Z96" s="815"/>
      <c r="AA96" s="815"/>
      <c r="AB96" s="88" t="s">
        <v>29</v>
      </c>
    </row>
    <row r="97" spans="1:28" ht="11.25" customHeight="1">
      <c r="A97" s="111">
        <f>IF(N97=0,0,VLOOKUP(N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4</v>
      </c>
      <c r="B97" s="111">
        <f>IF(O97=0,0,VLOOKUP(O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C97" s="111">
        <f>IF(P97=0,0,VLOOKUP(P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D97" s="111">
        <f>IF(Q97=0,0,VLOOKUP(Q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E97" s="111">
        <f>IF(R97=0,0,VLOOKUP(R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F97" s="111">
        <f>IF(S97=0,0,VLOOKUP(S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3</v>
      </c>
      <c r="G97" s="111">
        <f>IF(T97=0,0,VLOOKUP(T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H97" s="111">
        <f>IF(U97=0,0,VLOOKUP(U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I97" s="111">
        <f>IF(V97=0,0,VLOOKUP(V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J97" s="111">
        <f>IF(W97=0,0,VLOOKUP(W97,'T-L-K'!$B$7:$BH$36,IF(AND($M97="Văn",$S$2="I"),3,IF(AND($M97="Văn",$S$2="II"),22,IF(AND($M97="Toán",$S$2="I"),4,IF(AND($M97="Toán",$S$2="II"),23,IF(AND($M97="Anh",$S$2="I"),5,IF(AND($M97="Anh",$S$2="II"),24,IF(AND($M97="TD",$S$2="I"),6,IF(AND($M97="TD",$S$2="II"),25,IF(AND($M97="QP",$S$2="I"),7,IF(AND($M97="QP",$S$2="II"),26,IF(AND($M97="Sử",$S$2="I"),8,IF(AND($M97="Sử",$S$2="II"),27,IF(AND($M97="GDĐP",$S$2="I"),9,IF(AND($M97="GDĐP",$S$2="II"),28,IF(AND($M97="TN-HN",$S$2="I"),10,IF(AND($M97="TN-HN",$S$2="II"),29,IF(AND($M97="Lý",$S$2="I"),11,IF(AND($M97="Lý",$S$2="II"),30,IF(AND($M97="HóA",$S$2="I"),12,IF(AND($M97="HóA",$S$2="II"),31,IF(AND($M97="Sinh",$S$2="I"),13,IF(AND($M97="Sinh",$S$2="II"),32,IF(AND($M97="ĐịA",$S$2="I"),14,IF(AND($M97="ĐịA",$S$2="II"),33,IF(AND($M97="KT-PL",$S$2="I"),15,IF(AND($M97="KT-PL",$S$2="II"),34,IF(AND($M97="Tin",$S$2="I"),16,IF(AND($M97="Tin",$S$2="II"),35,IF(AND($M97="CNc",$S$2="I"),17,IF(AND($M97="CNc",$S$2="II"),36,IF(AND($M97="CNn",$S$2="I"),18,IF(AND($M97="CNn",$S$2="II"),37,IF(AND($M97="Nhạc",$S$2="I"),19,IF(AND($M97="Nhạc",$S$2="II"),38,IF(AND($M97="MT",$S$2="I"),20,IF(AND($M97="MT",$S$2="II"),39,59))))))))))))))))))))))))))))))))))))))</f>
        <v>0</v>
      </c>
      <c r="K97" s="820" t="s">
        <v>78</v>
      </c>
      <c r="L97" s="813">
        <f>IF(K97=0,0,VLOOKUP(K97,CBGV!$B$4:$M$69,12,0))</f>
        <v>0</v>
      </c>
      <c r="M97" s="57" t="s">
        <v>187</v>
      </c>
      <c r="N97" s="364" t="s">
        <v>141</v>
      </c>
      <c r="O97" s="364" t="s">
        <v>174</v>
      </c>
      <c r="P97" s="364" t="s">
        <v>18</v>
      </c>
      <c r="Q97" s="364" t="s">
        <v>203</v>
      </c>
      <c r="R97" s="365" t="s">
        <v>205</v>
      </c>
      <c r="S97" s="554" t="s">
        <v>143</v>
      </c>
      <c r="T97" s="365"/>
      <c r="U97" s="382"/>
      <c r="V97" s="383"/>
      <c r="W97" s="383"/>
      <c r="X97" s="816">
        <f>IF(K97=0,0,VLOOKUP(K97,CBGV!$B$4:$P$69,14,0))+IF(L97=0,0,VLOOKUP(L97,'T-L-K'!$B$7:$BH$36,2,0))</f>
        <v>1</v>
      </c>
      <c r="Y97" s="819">
        <f>SUM(A97:J99)</f>
        <v>20</v>
      </c>
      <c r="Z97" s="819">
        <f>SUM(A97:J99)+X97</f>
        <v>21</v>
      </c>
      <c r="AA97" s="816">
        <f>IF((Z97-(VLOOKUP(K97,CBGV!$B$4:$P$69,13,0)))&lt;=-14,"/",(Z97-(VLOOKUP(K97,CBGV!$B$4:$P$69,13,0))))</f>
        <v>4</v>
      </c>
      <c r="AB97" s="88" t="s">
        <v>29</v>
      </c>
    </row>
    <row r="98" spans="1:28" ht="11.25" customHeight="1">
      <c r="A98" s="111">
        <f>IF(N98=0,0,VLOOKUP(N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1</v>
      </c>
      <c r="B98" s="111">
        <f>IF(O98=0,0,VLOOKUP(O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C98" s="111">
        <f>IF(P98=0,0,VLOOKUP(P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D98" s="111">
        <f>IF(Q98=0,0,VLOOKUP(Q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E98" s="111">
        <f>IF(R98=0,0,VLOOKUP(R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F98" s="111">
        <f>IF(S98=0,0,VLOOKUP(S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G98" s="111">
        <f>IF(T98=0,0,VLOOKUP(T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H98" s="111">
        <f>IF(U98=0,0,VLOOKUP(U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I98" s="111">
        <f>IF(V98=0,0,VLOOKUP(V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J98" s="111">
        <f>IF(W98=0,0,VLOOKUP(W98,'T-L-K'!$B$7:$BH$36,IF(AND($M98="Văn",$S$2="I"),3,IF(AND($M98="Văn",$S$2="II"),22,IF(AND($M98="Toán",$S$2="I"),4,IF(AND($M98="Toán",$S$2="II"),23,IF(AND($M98="Anh",$S$2="I"),5,IF(AND($M98="Anh",$S$2="II"),24,IF(AND($M98="TD",$S$2="I"),6,IF(AND($M98="TD",$S$2="II"),25,IF(AND($M98="QP",$S$2="I"),7,IF(AND($M98="QP",$S$2="II"),26,IF(AND($M98="Sử",$S$2="I"),8,IF(AND($M98="Sử",$S$2="II"),27,IF(AND($M98="GDĐP",$S$2="I"),9,IF(AND($M98="GDĐP",$S$2="II"),28,IF(AND($M98="TN-HN",$S$2="I"),10,IF(AND($M98="TN-HN",$S$2="II"),29,IF(AND($M98="Lý",$S$2="I"),11,IF(AND($M98="Lý",$S$2="II"),30,IF(AND($M98="HóA",$S$2="I"),12,IF(AND($M98="HóA",$S$2="II"),31,IF(AND($M98="Sinh",$S$2="I"),13,IF(AND($M98="Sinh",$S$2="II"),32,IF(AND($M98="ĐịA",$S$2="I"),14,IF(AND($M98="ĐịA",$S$2="II"),33,IF(AND($M98="KT-PL",$S$2="I"),15,IF(AND($M98="KT-PL",$S$2="II"),34,IF(AND($M98="Tin",$S$2="I"),16,IF(AND($M98="Tin",$S$2="II"),35,IF(AND($M98="CNc",$S$2="I"),17,IF(AND($M98="CNc",$S$2="II"),36,IF(AND($M98="CNn",$S$2="I"),18,IF(AND($M98="CNn",$S$2="II"),37,IF(AND($M98="Nhạc",$S$2="I"),19,IF(AND($M98="Nhạc",$S$2="II"),38,IF(AND($M98="MT",$S$2="I"),20,IF(AND($M98="MT",$S$2="II"),39,59))))))))))))))))))))))))))))))))))))))</f>
        <v>0</v>
      </c>
      <c r="K98" s="821"/>
      <c r="L98" s="814"/>
      <c r="M98" s="51" t="s">
        <v>322</v>
      </c>
      <c r="N98" s="388" t="s">
        <v>18</v>
      </c>
      <c r="O98" s="369"/>
      <c r="P98" s="4"/>
      <c r="Q98" s="369"/>
      <c r="R98" s="370"/>
      <c r="S98" s="370"/>
      <c r="T98" s="370"/>
      <c r="U98" s="386"/>
      <c r="V98" s="387"/>
      <c r="W98" s="387"/>
      <c r="X98" s="817"/>
      <c r="Y98" s="817"/>
      <c r="Z98" s="817"/>
      <c r="AA98" s="817"/>
      <c r="AB98" s="88" t="s">
        <v>29</v>
      </c>
    </row>
    <row r="99" spans="1:28" ht="11.25" customHeight="1">
      <c r="A99" s="111">
        <f>IF(N99=0,0,VLOOKUP(N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B99" s="111">
        <f>IF(O99=0,0,VLOOKUP(O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C99" s="111">
        <f>IF(P99=0,0,VLOOKUP(P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D99" s="111">
        <f>IF(Q99=0,0,VLOOKUP(Q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E99" s="111">
        <f>IF(R99=0,0,VLOOKUP(R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F99" s="111">
        <f>IF(S99=0,0,VLOOKUP(S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G99" s="111">
        <f>IF(T99=0,0,VLOOKUP(T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H99" s="111">
        <f>IF(U99=0,0,VLOOKUP(U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I99" s="111">
        <f>IF(V99=0,0,VLOOKUP(V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J99" s="111">
        <f>IF(W99=0,0,VLOOKUP(W99,'T-L-K'!$B$7:$BH$36,IF(AND($M99="Văn",$S$2="I"),3,IF(AND($M99="Văn",$S$2="II"),22,IF(AND($M99="Toán",$S$2="I"),4,IF(AND($M99="Toán",$S$2="II"),23,IF(AND($M99="Anh",$S$2="I"),5,IF(AND($M99="Anh",$S$2="II"),24,IF(AND($M99="TD",$S$2="I"),6,IF(AND($M99="TD",$S$2="II"),25,IF(AND($M99="QP",$S$2="I"),7,IF(AND($M99="QP",$S$2="II"),26,IF(AND($M99="Sử",$S$2="I"),8,IF(AND($M99="Sử",$S$2="II"),27,IF(AND($M99="GDĐP",$S$2="I"),9,IF(AND($M99="GDĐP",$S$2="II"),28,IF(AND($M99="TN-HN",$S$2="I"),10,IF(AND($M99="TN-HN",$S$2="II"),29,IF(AND($M99="Lý",$S$2="I"),11,IF(AND($M99="Lý",$S$2="II"),30,IF(AND($M99="HóA",$S$2="I"),12,IF(AND($M99="HóA",$S$2="II"),31,IF(AND($M99="Sinh",$S$2="I"),13,IF(AND($M99="Sinh",$S$2="II"),32,IF(AND($M99="ĐịA",$S$2="I"),14,IF(AND($M99="ĐịA",$S$2="II"),33,IF(AND($M99="KT-PL",$S$2="I"),15,IF(AND($M99="KT-PL",$S$2="II"),34,IF(AND($M99="Tin",$S$2="I"),16,IF(AND($M99="Tin",$S$2="II"),35,IF(AND($M99="CNc",$S$2="I"),17,IF(AND($M99="CNc",$S$2="II"),36,IF(AND($M99="CNn",$S$2="I"),18,IF(AND($M99="CNn",$S$2="II"),37,IF(AND($M99="Nhạc",$S$2="I"),19,IF(AND($M99="Nhạc",$S$2="II"),38,IF(AND($M99="MT",$S$2="I"),20,IF(AND($M99="MT",$S$2="II"),39,59))))))))))))))))))))))))))))))))))))))</f>
        <v>0</v>
      </c>
      <c r="K99" s="822"/>
      <c r="L99" s="815"/>
      <c r="M99" s="52" t="s">
        <v>320</v>
      </c>
      <c r="N99" s="374"/>
      <c r="O99" s="374"/>
      <c r="P99" s="374"/>
      <c r="Q99" s="374"/>
      <c r="R99" s="375"/>
      <c r="S99" s="375"/>
      <c r="T99" s="375"/>
      <c r="U99" s="384"/>
      <c r="V99" s="385"/>
      <c r="W99" s="385"/>
      <c r="X99" s="818"/>
      <c r="Y99" s="818"/>
      <c r="Z99" s="818"/>
      <c r="AA99" s="818"/>
      <c r="AB99" s="88" t="s">
        <v>29</v>
      </c>
    </row>
    <row r="100" spans="1:28" ht="11.25" customHeight="1">
      <c r="A100" s="111">
        <f>IF(N100=0,0,VLOOKUP(N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B100" s="111">
        <f>IF(O100=0,0,VLOOKUP(O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C100" s="111">
        <f>IF(P100=0,0,VLOOKUP(P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D100" s="111">
        <f>IF(Q100=0,0,VLOOKUP(Q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E100" s="111">
        <f>IF(R100=0,0,VLOOKUP(R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3</v>
      </c>
      <c r="F100" s="111">
        <f>IF(S100=0,0,VLOOKUP(S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G100" s="111">
        <f>IF(T100=0,0,VLOOKUP(T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H100" s="111">
        <f>IF(U100=0,0,VLOOKUP(U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I100" s="111">
        <f>IF(V100=0,0,VLOOKUP(V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J100" s="111">
        <f>IF(W100=0,0,VLOOKUP(W100,'T-L-K'!$B$7:$BH$36,IF(AND($M100="Văn",$S$2="I"),3,IF(AND($M100="Văn",$S$2="II"),22,IF(AND($M100="Toán",$S$2="I"),4,IF(AND($M100="Toán",$S$2="II"),23,IF(AND($M100="Anh",$S$2="I"),5,IF(AND($M100="Anh",$S$2="II"),24,IF(AND($M100="TD",$S$2="I"),6,IF(AND($M100="TD",$S$2="II"),25,IF(AND($M100="QP",$S$2="I"),7,IF(AND($M100="QP",$S$2="II"),26,IF(AND($M100="Sử",$S$2="I"),8,IF(AND($M100="Sử",$S$2="II"),27,IF(AND($M100="GDĐP",$S$2="I"),9,IF(AND($M100="GDĐP",$S$2="II"),28,IF(AND($M100="TN-HN",$S$2="I"),10,IF(AND($M100="TN-HN",$S$2="II"),29,IF(AND($M100="Lý",$S$2="I"),11,IF(AND($M100="Lý",$S$2="II"),30,IF(AND($M100="HóA",$S$2="I"),12,IF(AND($M100="HóA",$S$2="II"),31,IF(AND($M100="Sinh",$S$2="I"),13,IF(AND($M100="Sinh",$S$2="II"),32,IF(AND($M100="ĐịA",$S$2="I"),14,IF(AND($M100="ĐịA",$S$2="II"),33,IF(AND($M100="KT-PL",$S$2="I"),15,IF(AND($M100="KT-PL",$S$2="II"),34,IF(AND($M100="Tin",$S$2="I"),16,IF(AND($M100="Tin",$S$2="II"),35,IF(AND($M100="CNc",$S$2="I"),17,IF(AND($M100="CNc",$S$2="II"),36,IF(AND($M100="CNn",$S$2="I"),18,IF(AND($M100="CNn",$S$2="II"),37,IF(AND($M100="Nhạc",$S$2="I"),19,IF(AND($M100="Nhạc",$S$2="II"),38,IF(AND($M100="MT",$S$2="I"),20,IF(AND($M100="MT",$S$2="II"),39,59))))))))))))))))))))))))))))))))))))))</f>
        <v>0</v>
      </c>
      <c r="K100" s="810" t="s">
        <v>81</v>
      </c>
      <c r="L100" s="813" t="str">
        <f>IF(K100=0,0,VLOOKUP(K100,CBGV!$B$4:$M$69,12,0))</f>
        <v>12A8</v>
      </c>
      <c r="M100" s="54" t="s">
        <v>187</v>
      </c>
      <c r="N100" s="364" t="s">
        <v>216</v>
      </c>
      <c r="O100" s="364" t="s">
        <v>217</v>
      </c>
      <c r="P100" s="364" t="s">
        <v>27</v>
      </c>
      <c r="Q100" s="364" t="s">
        <v>21</v>
      </c>
      <c r="R100" s="554" t="s">
        <v>206</v>
      </c>
      <c r="S100" s="365"/>
      <c r="T100" s="365"/>
      <c r="U100" s="382"/>
      <c r="V100" s="383"/>
      <c r="W100" s="383"/>
      <c r="X100" s="813">
        <f>IF(K100=0,0,VLOOKUP(K100,CBGV!$B$4:$P$69,14,0))+IF(L100=0,0,VLOOKUP(L100,'T-L-K'!$B$7:$BH$36,2,0))</f>
        <v>5</v>
      </c>
      <c r="Y100" s="823">
        <f>SUM(A100:J102)</f>
        <v>17</v>
      </c>
      <c r="Z100" s="823">
        <f>SUM(A100:J102)+X100</f>
        <v>22</v>
      </c>
      <c r="AA100" s="813">
        <f>IF((Z100-(VLOOKUP(K100,CBGV!$B$4:$P$69,13,0)))&lt;=-14,"/",(Z100-(VLOOKUP(K100,CBGV!$B$4:$P$69,13,0))))</f>
        <v>5</v>
      </c>
      <c r="AB100" s="88" t="s">
        <v>29</v>
      </c>
    </row>
    <row r="101" spans="1:28" ht="11.25" customHeight="1">
      <c r="A101" s="111">
        <f>IF(N101=0,0,VLOOKUP(N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1</v>
      </c>
      <c r="B101" s="111">
        <f>IF(O101=0,0,VLOOKUP(O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C101" s="111">
        <f>IF(P101=0,0,VLOOKUP(P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D101" s="111">
        <f>IF(Q101=0,0,VLOOKUP(Q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E101" s="111">
        <f>IF(R101=0,0,VLOOKUP(R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F101" s="111">
        <f>IF(S101=0,0,VLOOKUP(S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G101" s="111">
        <f>IF(T101=0,0,VLOOKUP(T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H101" s="111">
        <f>IF(U101=0,0,VLOOKUP(U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I101" s="111">
        <f>IF(V101=0,0,VLOOKUP(V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J101" s="111">
        <f>IF(W101=0,0,VLOOKUP(W101,'T-L-K'!$B$7:$BH$36,IF(AND($M101="Văn",$S$2="I"),3,IF(AND($M101="Văn",$S$2="II"),22,IF(AND($M101="Toán",$S$2="I"),4,IF(AND($M101="Toán",$S$2="II"),23,IF(AND($M101="Anh",$S$2="I"),5,IF(AND($M101="Anh",$S$2="II"),24,IF(AND($M101="TD",$S$2="I"),6,IF(AND($M101="TD",$S$2="II"),25,IF(AND($M101="QP",$S$2="I"),7,IF(AND($M101="QP",$S$2="II"),26,IF(AND($M101="Sử",$S$2="I"),8,IF(AND($M101="Sử",$S$2="II"),27,IF(AND($M101="GDĐP",$S$2="I"),9,IF(AND($M101="GDĐP",$S$2="II"),28,IF(AND($M101="TN-HN",$S$2="I"),10,IF(AND($M101="TN-HN",$S$2="II"),29,IF(AND($M101="Lý",$S$2="I"),11,IF(AND($M101="Lý",$S$2="II"),30,IF(AND($M101="HóA",$S$2="I"),12,IF(AND($M101="HóA",$S$2="II"),31,IF(AND($M101="Sinh",$S$2="I"),13,IF(AND($M101="Sinh",$S$2="II"),32,IF(AND($M101="ĐịA",$S$2="I"),14,IF(AND($M101="ĐịA",$S$2="II"),33,IF(AND($M101="KT-PL",$S$2="I"),15,IF(AND($M101="KT-PL",$S$2="II"),34,IF(AND($M101="Tin",$S$2="I"),16,IF(AND($M101="Tin",$S$2="II"),35,IF(AND($M101="CNc",$S$2="I"),17,IF(AND($M101="CNc",$S$2="II"),36,IF(AND($M101="CNn",$S$2="I"),18,IF(AND($M101="CNn",$S$2="II"),37,IF(AND($M101="Nhạc",$S$2="I"),19,IF(AND($M101="Nhạc",$S$2="II"),38,IF(AND($M101="MT",$S$2="I"),20,IF(AND($M101="MT",$S$2="II"),39,59))))))))))))))))))))))))))))))))))))))</f>
        <v>0</v>
      </c>
      <c r="K101" s="811"/>
      <c r="L101" s="814"/>
      <c r="M101" s="55" t="s">
        <v>322</v>
      </c>
      <c r="N101" s="369" t="s">
        <v>21</v>
      </c>
      <c r="O101" s="11"/>
      <c r="P101" s="369"/>
      <c r="Q101" s="369"/>
      <c r="R101" s="370"/>
      <c r="S101" s="370"/>
      <c r="T101" s="370"/>
      <c r="U101" s="386"/>
      <c r="V101" s="387"/>
      <c r="W101" s="387"/>
      <c r="X101" s="814"/>
      <c r="Y101" s="814"/>
      <c r="Z101" s="814"/>
      <c r="AA101" s="814"/>
      <c r="AB101" s="88" t="s">
        <v>29</v>
      </c>
    </row>
    <row r="102" spans="1:28" ht="11.25" customHeight="1">
      <c r="A102" s="111">
        <f>IF(N102=0,0,VLOOKUP(N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1</v>
      </c>
      <c r="B102" s="111">
        <f>IF(O102=0,0,VLOOKUP(O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C102" s="111">
        <f>IF(P102=0,0,VLOOKUP(P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D102" s="111">
        <f>IF(Q102=0,0,VLOOKUP(Q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E102" s="111">
        <f>IF(R102=0,0,VLOOKUP(R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F102" s="111">
        <f>IF(S102=0,0,VLOOKUP(S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G102" s="111">
        <f>IF(T102=0,0,VLOOKUP(T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H102" s="111">
        <f>IF(U102=0,0,VLOOKUP(U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I102" s="111">
        <f>IF(V102=0,0,VLOOKUP(V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J102" s="111">
        <f>IF(W102=0,0,VLOOKUP(W102,'T-L-K'!$B$7:$BH$36,IF(AND($M102="Văn",$S$2="I"),3,IF(AND($M102="Văn",$S$2="II"),22,IF(AND($M102="Toán",$S$2="I"),4,IF(AND($M102="Toán",$S$2="II"),23,IF(AND($M102="Anh",$S$2="I"),5,IF(AND($M102="Anh",$S$2="II"),24,IF(AND($M102="TD",$S$2="I"),6,IF(AND($M102="TD",$S$2="II"),25,IF(AND($M102="QP",$S$2="I"),7,IF(AND($M102="QP",$S$2="II"),26,IF(AND($M102="Sử",$S$2="I"),8,IF(AND($M102="Sử",$S$2="II"),27,IF(AND($M102="GDĐP",$S$2="I"),9,IF(AND($M102="GDĐP",$S$2="II"),28,IF(AND($M102="TN-HN",$S$2="I"),10,IF(AND($M102="TN-HN",$S$2="II"),29,IF(AND($M102="Lý",$S$2="I"),11,IF(AND($M102="Lý",$S$2="II"),30,IF(AND($M102="HóA",$S$2="I"),12,IF(AND($M102="HóA",$S$2="II"),31,IF(AND($M102="Sinh",$S$2="I"),13,IF(AND($M102="Sinh",$S$2="II"),32,IF(AND($M102="ĐịA",$S$2="I"),14,IF(AND($M102="ĐịA",$S$2="II"),33,IF(AND($M102="KT-PL",$S$2="I"),15,IF(AND($M102="KT-PL",$S$2="II"),34,IF(AND($M102="Tin",$S$2="I"),16,IF(AND($M102="Tin",$S$2="II"),35,IF(AND($M102="CNc",$S$2="I"),17,IF(AND($M102="CNc",$S$2="II"),36,IF(AND($M102="CNn",$S$2="I"),18,IF(AND($M102="CNn",$S$2="II"),37,IF(AND($M102="Nhạc",$S$2="I"),19,IF(AND($M102="Nhạc",$S$2="II"),38,IF(AND($M102="MT",$S$2="I"),20,IF(AND($M102="MT",$S$2="II"),39,59))))))))))))))))))))))))))))))))))))))</f>
        <v>0</v>
      </c>
      <c r="K102" s="812"/>
      <c r="L102" s="815"/>
      <c r="M102" s="56" t="s">
        <v>320</v>
      </c>
      <c r="N102" s="389" t="s">
        <v>217</v>
      </c>
      <c r="O102" s="374"/>
      <c r="P102" s="374"/>
      <c r="Q102" s="374"/>
      <c r="R102" s="375"/>
      <c r="S102" s="375"/>
      <c r="T102" s="375"/>
      <c r="U102" s="384"/>
      <c r="V102" s="385"/>
      <c r="W102" s="385"/>
      <c r="X102" s="815"/>
      <c r="Y102" s="815"/>
      <c r="Z102" s="815"/>
      <c r="AA102" s="815"/>
      <c r="AB102" s="88" t="s">
        <v>29</v>
      </c>
    </row>
    <row r="103" spans="1:28" ht="11.25" customHeight="1">
      <c r="A103" s="111">
        <f>IF(N103=0,0,VLOOKUP(N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B103" s="111">
        <f>IF(O103=0,0,VLOOKUP(O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C103" s="111">
        <f>IF(P103=0,0,VLOOKUP(P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D103" s="111">
        <f>IF(Q103=0,0,VLOOKUP(Q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E103" s="111">
        <f>IF(R103=0,0,VLOOKUP(R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F103" s="111">
        <f>IF(S103=0,0,VLOOKUP(S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G103" s="111">
        <f>IF(T103=0,0,VLOOKUP(T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H103" s="111">
        <f>IF(U103=0,0,VLOOKUP(U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I103" s="111">
        <f>IF(V103=0,0,VLOOKUP(V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J103" s="111">
        <f>IF(W103=0,0,VLOOKUP(W103,'T-L-K'!$B$7:$BH$36,IF(AND($M103="Văn",$S$2="I"),3,IF(AND($M103="Văn",$S$2="II"),22,IF(AND($M103="Toán",$S$2="I"),4,IF(AND($M103="Toán",$S$2="II"),23,IF(AND($M103="Anh",$S$2="I"),5,IF(AND($M103="Anh",$S$2="II"),24,IF(AND($M103="TD",$S$2="I"),6,IF(AND($M103="TD",$S$2="II"),25,IF(AND($M103="QP",$S$2="I"),7,IF(AND($M103="QP",$S$2="II"),26,IF(AND($M103="Sử",$S$2="I"),8,IF(AND($M103="Sử",$S$2="II"),27,IF(AND($M103="GDĐP",$S$2="I"),9,IF(AND($M103="GDĐP",$S$2="II"),28,IF(AND($M103="TN-HN",$S$2="I"),10,IF(AND($M103="TN-HN",$S$2="II"),29,IF(AND($M103="Lý",$S$2="I"),11,IF(AND($M103="Lý",$S$2="II"),30,IF(AND($M103="HóA",$S$2="I"),12,IF(AND($M103="HóA",$S$2="II"),31,IF(AND($M103="Sinh",$S$2="I"),13,IF(AND($M103="Sinh",$S$2="II"),32,IF(AND($M103="ĐịA",$S$2="I"),14,IF(AND($M103="ĐịA",$S$2="II"),33,IF(AND($M103="KT-PL",$S$2="I"),15,IF(AND($M103="KT-PL",$S$2="II"),34,IF(AND($M103="Tin",$S$2="I"),16,IF(AND($M103="Tin",$S$2="II"),35,IF(AND($M103="CNc",$S$2="I"),17,IF(AND($M103="CNc",$S$2="II"),36,IF(AND($M103="CNn",$S$2="I"),18,IF(AND($M103="CNn",$S$2="II"),37,IF(AND($M103="Nhạc",$S$2="I"),19,IF(AND($M103="Nhạc",$S$2="II"),38,IF(AND($M103="MT",$S$2="I"),20,IF(AND($M103="MT",$S$2="II"),39,59))))))))))))))))))))))))))))))))))))))</f>
        <v>0</v>
      </c>
      <c r="K103" s="820" t="s">
        <v>190</v>
      </c>
      <c r="L103" s="813">
        <f>IF(K103=0,0,VLOOKUP(K103,CBGV!$B$4:$M$69,12,0))</f>
        <v>0</v>
      </c>
      <c r="M103" s="57" t="s">
        <v>187</v>
      </c>
      <c r="N103" s="364"/>
      <c r="O103" s="364"/>
      <c r="P103" s="364"/>
      <c r="Q103" s="364"/>
      <c r="R103" s="365"/>
      <c r="S103" s="365"/>
      <c r="T103" s="365"/>
      <c r="U103" s="382"/>
      <c r="V103" s="383"/>
      <c r="W103" s="383"/>
      <c r="X103" s="816">
        <f>IF(K103=0,0,VLOOKUP(K103,CBGV!$B$4:$P$69,14,0))+IF(L103=0,0,VLOOKUP(L103,'T-L-K'!$B$7:$BH$36,2,0))</f>
        <v>15</v>
      </c>
      <c r="Y103" s="819">
        <f>SUM(A103:J105)</f>
        <v>0</v>
      </c>
      <c r="Z103" s="819">
        <f>SUM(A103:J105)+X103</f>
        <v>15</v>
      </c>
      <c r="AA103" s="816">
        <f>IF((Z103-(VLOOKUP(K103,CBGV!$B$4:$P$69,13,0)))&lt;=-14,"/",(Z103-(VLOOKUP(K103,CBGV!$B$4:$P$69,13,0))))</f>
        <v>-2</v>
      </c>
      <c r="AB103" s="88" t="s">
        <v>29</v>
      </c>
    </row>
    <row r="104" spans="1:28" ht="11.25" customHeight="1">
      <c r="A104" s="111">
        <f>IF(N104=0,0,VLOOKUP(N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B104" s="111">
        <f>IF(O104=0,0,VLOOKUP(O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C104" s="111">
        <f>IF(P104=0,0,VLOOKUP(P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D104" s="111">
        <f>IF(Q104=0,0,VLOOKUP(Q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E104" s="111">
        <f>IF(R104=0,0,VLOOKUP(R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F104" s="111">
        <f>IF(S104=0,0,VLOOKUP(S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G104" s="111">
        <f>IF(T104=0,0,VLOOKUP(T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H104" s="111">
        <f>IF(U104=0,0,VLOOKUP(U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I104" s="111">
        <f>IF(V104=0,0,VLOOKUP(V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J104" s="111">
        <f>IF(W104=0,0,VLOOKUP(W104,'T-L-K'!$B$7:$BH$36,IF(AND($M104="Văn",$S$2="I"),3,IF(AND($M104="Văn",$S$2="II"),22,IF(AND($M104="Toán",$S$2="I"),4,IF(AND($M104="Toán",$S$2="II"),23,IF(AND($M104="Anh",$S$2="I"),5,IF(AND($M104="Anh",$S$2="II"),24,IF(AND($M104="TD",$S$2="I"),6,IF(AND($M104="TD",$S$2="II"),25,IF(AND($M104="QP",$S$2="I"),7,IF(AND($M104="QP",$S$2="II"),26,IF(AND($M104="Sử",$S$2="I"),8,IF(AND($M104="Sử",$S$2="II"),27,IF(AND($M104="GDĐP",$S$2="I"),9,IF(AND($M104="GDĐP",$S$2="II"),28,IF(AND($M104="TN-HN",$S$2="I"),10,IF(AND($M104="TN-HN",$S$2="II"),29,IF(AND($M104="Lý",$S$2="I"),11,IF(AND($M104="Lý",$S$2="II"),30,IF(AND($M104="HóA",$S$2="I"),12,IF(AND($M104="HóA",$S$2="II"),31,IF(AND($M104="Sinh",$S$2="I"),13,IF(AND($M104="Sinh",$S$2="II"),32,IF(AND($M104="ĐịA",$S$2="I"),14,IF(AND($M104="ĐịA",$S$2="II"),33,IF(AND($M104="KT-PL",$S$2="I"),15,IF(AND($M104="KT-PL",$S$2="II"),34,IF(AND($M104="Tin",$S$2="I"),16,IF(AND($M104="Tin",$S$2="II"),35,IF(AND($M104="CNc",$S$2="I"),17,IF(AND($M104="CNc",$S$2="II"),36,IF(AND($M104="CNn",$S$2="I"),18,IF(AND($M104="CNn",$S$2="II"),37,IF(AND($M104="Nhạc",$S$2="I"),19,IF(AND($M104="Nhạc",$S$2="II"),38,IF(AND($M104="MT",$S$2="I"),20,IF(AND($M104="MT",$S$2="II"),39,59))))))))))))))))))))))))))))))))))))))</f>
        <v>0</v>
      </c>
      <c r="K104" s="821"/>
      <c r="L104" s="814"/>
      <c r="M104" s="51" t="s">
        <v>322</v>
      </c>
      <c r="N104" s="369"/>
      <c r="O104" s="4"/>
      <c r="P104" s="369"/>
      <c r="Q104" s="369"/>
      <c r="R104" s="370"/>
      <c r="S104" s="370"/>
      <c r="T104" s="370"/>
      <c r="U104" s="386"/>
      <c r="V104" s="387"/>
      <c r="W104" s="387"/>
      <c r="X104" s="817"/>
      <c r="Y104" s="817"/>
      <c r="Z104" s="817"/>
      <c r="AA104" s="817"/>
      <c r="AB104" s="88" t="s">
        <v>29</v>
      </c>
    </row>
    <row r="105" spans="1:28" ht="11.25" customHeight="1">
      <c r="A105" s="111">
        <f>IF(N105=0,0,VLOOKUP(N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B105" s="111">
        <f>IF(O105=0,0,VLOOKUP(O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C105" s="111">
        <f>IF(P105=0,0,VLOOKUP(P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D105" s="111">
        <f>IF(Q105=0,0,VLOOKUP(Q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E105" s="111">
        <f>IF(R105=0,0,VLOOKUP(R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F105" s="111">
        <f>IF(S105=0,0,VLOOKUP(S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G105" s="111">
        <f>IF(T105=0,0,VLOOKUP(T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H105" s="111">
        <f>IF(U105=0,0,VLOOKUP(U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I105" s="111">
        <f>IF(V105=0,0,VLOOKUP(V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J105" s="111">
        <f>IF(W105=0,0,VLOOKUP(W105,'T-L-K'!$B$7:$BH$36,IF(AND($M105="Văn",$S$2="I"),3,IF(AND($M105="Văn",$S$2="II"),22,IF(AND($M105="Toán",$S$2="I"),4,IF(AND($M105="Toán",$S$2="II"),23,IF(AND($M105="Anh",$S$2="I"),5,IF(AND($M105="Anh",$S$2="II"),24,IF(AND($M105="TD",$S$2="I"),6,IF(AND($M105="TD",$S$2="II"),25,IF(AND($M105="QP",$S$2="I"),7,IF(AND($M105="QP",$S$2="II"),26,IF(AND($M105="Sử",$S$2="I"),8,IF(AND($M105="Sử",$S$2="II"),27,IF(AND($M105="GDĐP",$S$2="I"),9,IF(AND($M105="GDĐP",$S$2="II"),28,IF(AND($M105="TN-HN",$S$2="I"),10,IF(AND($M105="TN-HN",$S$2="II"),29,IF(AND($M105="Lý",$S$2="I"),11,IF(AND($M105="Lý",$S$2="II"),30,IF(AND($M105="HóA",$S$2="I"),12,IF(AND($M105="HóA",$S$2="II"),31,IF(AND($M105="Sinh",$S$2="I"),13,IF(AND($M105="Sinh",$S$2="II"),32,IF(AND($M105="ĐịA",$S$2="I"),14,IF(AND($M105="ĐịA",$S$2="II"),33,IF(AND($M105="KT-PL",$S$2="I"),15,IF(AND($M105="KT-PL",$S$2="II"),34,IF(AND($M105="Tin",$S$2="I"),16,IF(AND($M105="Tin",$S$2="II"),35,IF(AND($M105="CNc",$S$2="I"),17,IF(AND($M105="CNc",$S$2="II"),36,IF(AND($M105="CNn",$S$2="I"),18,IF(AND($M105="CNn",$S$2="II"),37,IF(AND($M105="Nhạc",$S$2="I"),19,IF(AND($M105="Nhạc",$S$2="II"),38,IF(AND($M105="MT",$S$2="I"),20,IF(AND($M105="MT",$S$2="II"),39,59))))))))))))))))))))))))))))))))))))))</f>
        <v>0</v>
      </c>
      <c r="K105" s="822"/>
      <c r="L105" s="815"/>
      <c r="M105" s="52" t="s">
        <v>320</v>
      </c>
      <c r="N105" s="389"/>
      <c r="O105" s="374"/>
      <c r="P105" s="374"/>
      <c r="Q105" s="374"/>
      <c r="R105" s="375"/>
      <c r="S105" s="375"/>
      <c r="T105" s="375"/>
      <c r="U105" s="384"/>
      <c r="V105" s="385"/>
      <c r="W105" s="385"/>
      <c r="X105" s="818"/>
      <c r="Y105" s="818"/>
      <c r="Z105" s="818"/>
      <c r="AA105" s="818"/>
      <c r="AB105" s="88" t="s">
        <v>29</v>
      </c>
    </row>
    <row r="106" spans="1:28" ht="11.25" customHeight="1">
      <c r="A106" s="111">
        <f>IF(N106=0,0,VLOOKUP(N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B106" s="111">
        <f>IF(O106=0,0,VLOOKUP(O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C106" s="111">
        <f>IF(P106=0,0,VLOOKUP(P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D106" s="111">
        <f>IF(Q106=0,0,VLOOKUP(Q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E106" s="111">
        <f>IF(R106=0,0,VLOOKUP(R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F106" s="111">
        <f>IF(S106=0,0,VLOOKUP(S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G106" s="111">
        <f>IF(T106=0,0,VLOOKUP(T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H106" s="111">
        <f>IF(U106=0,0,VLOOKUP(U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I106" s="111">
        <f>IF(V106=0,0,VLOOKUP(V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J106" s="111">
        <f>IF(W106=0,0,VLOOKUP(W106,'T-L-K'!$B$7:$BH$36,IF(AND($M106="Văn",$S$2="I"),3,IF(AND($M106="Văn",$S$2="II"),22,IF(AND($M106="Toán",$S$2="I"),4,IF(AND($M106="Toán",$S$2="II"),23,IF(AND($M106="Anh",$S$2="I"),5,IF(AND($M106="Anh",$S$2="II"),24,IF(AND($M106="TD",$S$2="I"),6,IF(AND($M106="TD",$S$2="II"),25,IF(AND($M106="QP",$S$2="I"),7,IF(AND($M106="QP",$S$2="II"),26,IF(AND($M106="Sử",$S$2="I"),8,IF(AND($M106="Sử",$S$2="II"),27,IF(AND($M106="GDĐP",$S$2="I"),9,IF(AND($M106="GDĐP",$S$2="II"),28,IF(AND($M106="TN-HN",$S$2="I"),10,IF(AND($M106="TN-HN",$S$2="II"),29,IF(AND($M106="Lý",$S$2="I"),11,IF(AND($M106="Lý",$S$2="II"),30,IF(AND($M106="HóA",$S$2="I"),12,IF(AND($M106="HóA",$S$2="II"),31,IF(AND($M106="Sinh",$S$2="I"),13,IF(AND($M106="Sinh",$S$2="II"),32,IF(AND($M106="ĐịA",$S$2="I"),14,IF(AND($M106="ĐịA",$S$2="II"),33,IF(AND($M106="KT-PL",$S$2="I"),15,IF(AND($M106="KT-PL",$S$2="II"),34,IF(AND($M106="Tin",$S$2="I"),16,IF(AND($M106="Tin",$S$2="II"),35,IF(AND($M106="CNc",$S$2="I"),17,IF(AND($M106="CNc",$S$2="II"),36,IF(AND($M106="CNn",$S$2="I"),18,IF(AND($M106="CNn",$S$2="II"),37,IF(AND($M106="Nhạc",$S$2="I"),19,IF(AND($M106="Nhạc",$S$2="II"),38,IF(AND($M106="MT",$S$2="I"),20,IF(AND($M106="MT",$S$2="II"),39,59))))))))))))))))))))))))))))))))))))))</f>
        <v>0</v>
      </c>
      <c r="K106" s="810" t="s">
        <v>83</v>
      </c>
      <c r="L106" s="813">
        <f>IF(K106=0,0,VLOOKUP(K106,CBGV!$B$4:$M$69,12,0))</f>
        <v>0</v>
      </c>
      <c r="M106" s="54" t="s">
        <v>187</v>
      </c>
      <c r="N106" s="390"/>
      <c r="O106" s="352"/>
      <c r="P106" s="352"/>
      <c r="Q106" s="352"/>
      <c r="R106" s="365"/>
      <c r="S106" s="365"/>
      <c r="T106" s="365"/>
      <c r="U106" s="382"/>
      <c r="V106" s="383"/>
      <c r="W106" s="383"/>
      <c r="X106" s="813">
        <f>IF(K106=0,0,VLOOKUP(K106,CBGV!$B$4:$P$69,14,0))+IF(L106=0,0,VLOOKUP(L106,'T-L-K'!$B$7:$BH$36,2,0))</f>
        <v>0</v>
      </c>
      <c r="Y106" s="823">
        <f>SUM(A106:J108)</f>
        <v>0</v>
      </c>
      <c r="Z106" s="823">
        <f>SUM(A106:J108)+X106</f>
        <v>0</v>
      </c>
      <c r="AA106" s="813" t="str">
        <f>IF((Z106-(VLOOKUP(K106,CBGV!$B$4:$P$69,13,0)))&lt;=-14,"/",(Z106-(VLOOKUP(K106,CBGV!$B$4:$P$69,13,0))))</f>
        <v>/</v>
      </c>
      <c r="AB106" s="88" t="s">
        <v>29</v>
      </c>
    </row>
    <row r="107" spans="1:28" ht="11.25" customHeight="1">
      <c r="A107" s="111">
        <f>IF(N107=0,0,VLOOKUP(N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B107" s="111">
        <f>IF(O107=0,0,VLOOKUP(O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C107" s="111">
        <f>IF(P107=0,0,VLOOKUP(P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D107" s="111">
        <f>IF(Q107=0,0,VLOOKUP(Q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E107" s="111">
        <f>IF(R107=0,0,VLOOKUP(R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F107" s="111">
        <f>IF(S107=0,0,VLOOKUP(S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G107" s="111">
        <f>IF(T107=0,0,VLOOKUP(T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H107" s="111">
        <f>IF(U107=0,0,VLOOKUP(U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I107" s="111">
        <f>IF(V107=0,0,VLOOKUP(V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J107" s="111">
        <f>IF(W107=0,0,VLOOKUP(W107,'T-L-K'!$B$7:$BH$36,IF(AND($M107="Văn",$S$2="I"),3,IF(AND($M107="Văn",$S$2="II"),22,IF(AND($M107="Toán",$S$2="I"),4,IF(AND($M107="Toán",$S$2="II"),23,IF(AND($M107="Anh",$S$2="I"),5,IF(AND($M107="Anh",$S$2="II"),24,IF(AND($M107="TD",$S$2="I"),6,IF(AND($M107="TD",$S$2="II"),25,IF(AND($M107="QP",$S$2="I"),7,IF(AND($M107="QP",$S$2="II"),26,IF(AND($M107="Sử",$S$2="I"),8,IF(AND($M107="Sử",$S$2="II"),27,IF(AND($M107="GDĐP",$S$2="I"),9,IF(AND($M107="GDĐP",$S$2="II"),28,IF(AND($M107="TN-HN",$S$2="I"),10,IF(AND($M107="TN-HN",$S$2="II"),29,IF(AND($M107="Lý",$S$2="I"),11,IF(AND($M107="Lý",$S$2="II"),30,IF(AND($M107="HóA",$S$2="I"),12,IF(AND($M107="HóA",$S$2="II"),31,IF(AND($M107="Sinh",$S$2="I"),13,IF(AND($M107="Sinh",$S$2="II"),32,IF(AND($M107="ĐịA",$S$2="I"),14,IF(AND($M107="ĐịA",$S$2="II"),33,IF(AND($M107="KT-PL",$S$2="I"),15,IF(AND($M107="KT-PL",$S$2="II"),34,IF(AND($M107="Tin",$S$2="I"),16,IF(AND($M107="Tin",$S$2="II"),35,IF(AND($M107="CNc",$S$2="I"),17,IF(AND($M107="CNc",$S$2="II"),36,IF(AND($M107="CNn",$S$2="I"),18,IF(AND($M107="CNn",$S$2="II"),37,IF(AND($M107="Nhạc",$S$2="I"),19,IF(AND($M107="Nhạc",$S$2="II"),38,IF(AND($M107="MT",$S$2="I"),20,IF(AND($M107="MT",$S$2="II"),39,59))))))))))))))))))))))))))))))))))))))</f>
        <v>0</v>
      </c>
      <c r="K107" s="811"/>
      <c r="L107" s="814"/>
      <c r="M107" s="55" t="s">
        <v>322</v>
      </c>
      <c r="N107" s="353"/>
      <c r="O107" s="353"/>
      <c r="P107" s="353"/>
      <c r="Q107" s="354"/>
      <c r="R107" s="391"/>
      <c r="S107" s="370"/>
      <c r="T107" s="370"/>
      <c r="U107" s="386"/>
      <c r="V107" s="387"/>
      <c r="W107" s="387"/>
      <c r="X107" s="814"/>
      <c r="Y107" s="814"/>
      <c r="Z107" s="814"/>
      <c r="AA107" s="814"/>
      <c r="AB107" s="88" t="s">
        <v>29</v>
      </c>
    </row>
    <row r="108" spans="1:28" ht="11.25" customHeight="1">
      <c r="A108" s="111">
        <f>IF(N108=0,0,VLOOKUP(N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B108" s="111">
        <f>IF(O108=0,0,VLOOKUP(O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C108" s="111">
        <f>IF(P108=0,0,VLOOKUP(P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D108" s="111">
        <f>IF(Q108=0,0,VLOOKUP(Q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E108" s="111">
        <f>IF(R108=0,0,VLOOKUP(R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F108" s="111">
        <f>IF(S108=0,0,VLOOKUP(S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G108" s="111">
        <f>IF(T108=0,0,VLOOKUP(T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H108" s="111">
        <f>IF(U108=0,0,VLOOKUP(U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I108" s="111">
        <f>IF(V108=0,0,VLOOKUP(V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J108" s="111">
        <f>IF(W108=0,0,VLOOKUP(W108,'T-L-K'!$B$7:$BH$36,IF(AND($M108="Văn",$S$2="I"),3,IF(AND($M108="Văn",$S$2="II"),22,IF(AND($M108="Toán",$S$2="I"),4,IF(AND($M108="Toán",$S$2="II"),23,IF(AND($M108="Anh",$S$2="I"),5,IF(AND($M108="Anh",$S$2="II"),24,IF(AND($M108="TD",$S$2="I"),6,IF(AND($M108="TD",$S$2="II"),25,IF(AND($M108="QP",$S$2="I"),7,IF(AND($M108="QP",$S$2="II"),26,IF(AND($M108="Sử",$S$2="I"),8,IF(AND($M108="Sử",$S$2="II"),27,IF(AND($M108="GDĐP",$S$2="I"),9,IF(AND($M108="GDĐP",$S$2="II"),28,IF(AND($M108="TN-HN",$S$2="I"),10,IF(AND($M108="TN-HN",$S$2="II"),29,IF(AND($M108="Lý",$S$2="I"),11,IF(AND($M108="Lý",$S$2="II"),30,IF(AND($M108="HóA",$S$2="I"),12,IF(AND($M108="HóA",$S$2="II"),31,IF(AND($M108="Sinh",$S$2="I"),13,IF(AND($M108="Sinh",$S$2="II"),32,IF(AND($M108="ĐịA",$S$2="I"),14,IF(AND($M108="ĐịA",$S$2="II"),33,IF(AND($M108="KT-PL",$S$2="I"),15,IF(AND($M108="KT-PL",$S$2="II"),34,IF(AND($M108="Tin",$S$2="I"),16,IF(AND($M108="Tin",$S$2="II"),35,IF(AND($M108="CNc",$S$2="I"),17,IF(AND($M108="CNc",$S$2="II"),36,IF(AND($M108="CNn",$S$2="I"),18,IF(AND($M108="CNn",$S$2="II"),37,IF(AND($M108="Nhạc",$S$2="I"),19,IF(AND($M108="Nhạc",$S$2="II"),38,IF(AND($M108="MT",$S$2="I"),20,IF(AND($M108="MT",$S$2="II"),39,59))))))))))))))))))))))))))))))))))))))</f>
        <v>0</v>
      </c>
      <c r="K108" s="812"/>
      <c r="L108" s="815"/>
      <c r="M108" s="56" t="s">
        <v>320</v>
      </c>
      <c r="N108" s="374"/>
      <c r="O108" s="392"/>
      <c r="P108" s="374"/>
      <c r="Q108" s="374"/>
      <c r="R108" s="393"/>
      <c r="S108" s="365"/>
      <c r="T108" s="365"/>
      <c r="U108" s="364"/>
      <c r="V108" s="364"/>
      <c r="W108" s="364"/>
      <c r="X108" s="815"/>
      <c r="Y108" s="815"/>
      <c r="Z108" s="815"/>
      <c r="AA108" s="815"/>
      <c r="AB108" s="88" t="s">
        <v>29</v>
      </c>
    </row>
    <row r="109" spans="1:28" ht="11.25" customHeight="1">
      <c r="A109" s="111">
        <f>IF(N109=0,0,VLOOKUP(N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4</v>
      </c>
      <c r="B109" s="111">
        <f>IF(O109=0,0,VLOOKUP(O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3</v>
      </c>
      <c r="C109" s="111">
        <f>IF(P109=0,0,VLOOKUP(P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3</v>
      </c>
      <c r="D109" s="111">
        <f>IF(Q109=0,0,VLOOKUP(Q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4</v>
      </c>
      <c r="E109" s="111">
        <f>IF(R109=0,0,VLOOKUP(R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3</v>
      </c>
      <c r="F109" s="111">
        <f>IF(S109=0,0,VLOOKUP(S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G109" s="111">
        <f>IF(T109=0,0,VLOOKUP(T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H109" s="111">
        <f>IF(U109=0,0,VLOOKUP(U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I109" s="111">
        <f>IF(V109=0,0,VLOOKUP(V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J109" s="111">
        <f>IF(W109=0,0,VLOOKUP(W109,'T-L-K'!$B$7:$BH$36,IF(AND($M109="Văn",$S$2="I"),3,IF(AND($M109="Văn",$S$2="II"),22,IF(AND($M109="Toán",$S$2="I"),4,IF(AND($M109="Toán",$S$2="II"),23,IF(AND($M109="Anh",$S$2="I"),5,IF(AND($M109="Anh",$S$2="II"),24,IF(AND($M109="TD",$S$2="I"),6,IF(AND($M109="TD",$S$2="II"),25,IF(AND($M109="QP",$S$2="I"),7,IF(AND($M109="QP",$S$2="II"),26,IF(AND($M109="Sử",$S$2="I"),8,IF(AND($M109="Sử",$S$2="II"),27,IF(AND($M109="GDĐP",$S$2="I"),9,IF(AND($M109="GDĐP",$S$2="II"),28,IF(AND($M109="TN-HN",$S$2="I"),10,IF(AND($M109="TN-HN",$S$2="II"),29,IF(AND($M109="Lý",$S$2="I"),11,IF(AND($M109="Lý",$S$2="II"),30,IF(AND($M109="HóA",$S$2="I"),12,IF(AND($M109="HóA",$S$2="II"),31,IF(AND($M109="Sinh",$S$2="I"),13,IF(AND($M109="Sinh",$S$2="II"),32,IF(AND($M109="ĐịA",$S$2="I"),14,IF(AND($M109="ĐịA",$S$2="II"),33,IF(AND($M109="KT-PL",$S$2="I"),15,IF(AND($M109="KT-PL",$S$2="II"),34,IF(AND($M109="Tin",$S$2="I"),16,IF(AND($M109="Tin",$S$2="II"),35,IF(AND($M109="CNc",$S$2="I"),17,IF(AND($M109="CNc",$S$2="II"),36,IF(AND($M109="CNn",$S$2="I"),18,IF(AND($M109="CNn",$S$2="II"),37,IF(AND($M109="Nhạc",$S$2="I"),19,IF(AND($M109="Nhạc",$S$2="II"),38,IF(AND($M109="MT",$S$2="I"),20,IF(AND($M109="MT",$S$2="II"),39,59))))))))))))))))))))))))))))))))))))))</f>
        <v>0</v>
      </c>
      <c r="K109" s="820" t="s">
        <v>79</v>
      </c>
      <c r="L109" s="813">
        <f>IF(K109=0,0,VLOOKUP(K109,CBGV!$B$4:$M$69,12,0))</f>
        <v>0</v>
      </c>
      <c r="M109" s="57" t="s">
        <v>187</v>
      </c>
      <c r="N109" s="364" t="s">
        <v>117</v>
      </c>
      <c r="O109" s="364" t="s">
        <v>204</v>
      </c>
      <c r="P109" s="364" t="s">
        <v>316</v>
      </c>
      <c r="Q109" s="364" t="s">
        <v>125</v>
      </c>
      <c r="R109" s="554" t="s">
        <v>24</v>
      </c>
      <c r="S109" s="365"/>
      <c r="T109" s="365"/>
      <c r="U109" s="382"/>
      <c r="V109" s="383"/>
      <c r="W109" s="383"/>
      <c r="X109" s="816">
        <f>IF(K109=0,0,VLOOKUP(K109,CBGV!$B$4:$P$69,14,0))+IF(L109=0,0,VLOOKUP(L109,'T-L-K'!$B$7:$BH$36,2,0))</f>
        <v>0</v>
      </c>
      <c r="Y109" s="819">
        <f>SUM(A109:J111)</f>
        <v>22</v>
      </c>
      <c r="Z109" s="819">
        <f>SUM(A109:J111)+X109</f>
        <v>22</v>
      </c>
      <c r="AA109" s="816">
        <f>IF((Z109-(VLOOKUP(K109,CBGV!$B$4:$P$69,13,0)))&lt;=-14,"/",(Z109-(VLOOKUP(K109,CBGV!$B$4:$P$69,13,0))))</f>
        <v>5</v>
      </c>
      <c r="AB109" s="88" t="s">
        <v>29</v>
      </c>
    </row>
    <row r="110" spans="1:28" ht="11.25" customHeight="1">
      <c r="A110" s="111">
        <f>IF(N110=0,0,VLOOKUP(N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B110" s="111">
        <f>IF(O110=0,0,VLOOKUP(O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C110" s="111">
        <f>IF(P110=0,0,VLOOKUP(P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D110" s="111">
        <f>IF(Q110=0,0,VLOOKUP(Q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1</v>
      </c>
      <c r="E110" s="111">
        <f>IF(R110=0,0,VLOOKUP(R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F110" s="111">
        <f>IF(S110=0,0,VLOOKUP(S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G110" s="111">
        <f>IF(T110=0,0,VLOOKUP(T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H110" s="111">
        <f>IF(U110=0,0,VLOOKUP(U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I110" s="111">
        <f>IF(V110=0,0,VLOOKUP(V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J110" s="111">
        <f>IF(W110=0,0,VLOOKUP(W110,'T-L-K'!$B$7:$BH$36,IF(AND($M110="Văn",$S$2="I"),3,IF(AND($M110="Văn",$S$2="II"),22,IF(AND($M110="Toán",$S$2="I"),4,IF(AND($M110="Toán",$S$2="II"),23,IF(AND($M110="Anh",$S$2="I"),5,IF(AND($M110="Anh",$S$2="II"),24,IF(AND($M110="TD",$S$2="I"),6,IF(AND($M110="TD",$S$2="II"),25,IF(AND($M110="QP",$S$2="I"),7,IF(AND($M110="QP",$S$2="II"),26,IF(AND($M110="Sử",$S$2="I"),8,IF(AND($M110="Sử",$S$2="II"),27,IF(AND($M110="GDĐP",$S$2="I"),9,IF(AND($M110="GDĐP",$S$2="II"),28,IF(AND($M110="TN-HN",$S$2="I"),10,IF(AND($M110="TN-HN",$S$2="II"),29,IF(AND($M110="Lý",$S$2="I"),11,IF(AND($M110="Lý",$S$2="II"),30,IF(AND($M110="HóA",$S$2="I"),12,IF(AND($M110="HóA",$S$2="II"),31,IF(AND($M110="Sinh",$S$2="I"),13,IF(AND($M110="Sinh",$S$2="II"),32,IF(AND($M110="ĐịA",$S$2="I"),14,IF(AND($M110="ĐịA",$S$2="II"),33,IF(AND($M110="KT-PL",$S$2="I"),15,IF(AND($M110="KT-PL",$S$2="II"),34,IF(AND($M110="Tin",$S$2="I"),16,IF(AND($M110="Tin",$S$2="II"),35,IF(AND($M110="CNc",$S$2="I"),17,IF(AND($M110="CNc",$S$2="II"),36,IF(AND($M110="CNn",$S$2="I"),18,IF(AND($M110="CNn",$S$2="II"),37,IF(AND($M110="Nhạc",$S$2="I"),19,IF(AND($M110="Nhạc",$S$2="II"),38,IF(AND($M110="MT",$S$2="I"),20,IF(AND($M110="MT",$S$2="II"),39,59))))))))))))))))))))))))))))))))))))))</f>
        <v>0</v>
      </c>
      <c r="K110" s="821"/>
      <c r="L110" s="814"/>
      <c r="M110" s="51" t="s">
        <v>322</v>
      </c>
      <c r="N110" s="369" t="s">
        <v>125</v>
      </c>
      <c r="O110" s="369" t="s">
        <v>204</v>
      </c>
      <c r="P110" s="369" t="s">
        <v>316</v>
      </c>
      <c r="Q110" s="369" t="s">
        <v>117</v>
      </c>
      <c r="R110" s="370"/>
      <c r="S110" s="370"/>
      <c r="T110" s="370"/>
      <c r="U110" s="386"/>
      <c r="V110" s="387"/>
      <c r="W110" s="387"/>
      <c r="X110" s="817"/>
      <c r="Y110" s="817"/>
      <c r="Z110" s="817"/>
      <c r="AA110" s="817"/>
      <c r="AB110" s="88" t="s">
        <v>29</v>
      </c>
    </row>
    <row r="111" spans="1:28" ht="11.25" customHeight="1">
      <c r="A111" s="111">
        <f>IF(N111=0,0,VLOOKUP(N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1</v>
      </c>
      <c r="B111" s="111">
        <f>IF(O111=0,0,VLOOKUP(O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C111" s="111">
        <f>IF(P111=0,0,VLOOKUP(P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D111" s="111">
        <f>IF(Q111=0,0,VLOOKUP(Q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E111" s="111">
        <f>IF(R111=0,0,VLOOKUP(R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F111" s="111">
        <f>IF(S111=0,0,VLOOKUP(S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G111" s="111">
        <f>IF(T111=0,0,VLOOKUP(T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H111" s="111">
        <f>IF(U111=0,0,VLOOKUP(U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I111" s="111">
        <f>IF(V111=0,0,VLOOKUP(V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J111" s="111">
        <f>IF(W111=0,0,VLOOKUP(W111,'T-L-K'!$B$7:$BH$36,IF(AND($M111="Văn",$S$2="I"),3,IF(AND($M111="Văn",$S$2="II"),22,IF(AND($M111="Toán",$S$2="I"),4,IF(AND($M111="Toán",$S$2="II"),23,IF(AND($M111="Anh",$S$2="I"),5,IF(AND($M111="Anh",$S$2="II"),24,IF(AND($M111="TD",$S$2="I"),6,IF(AND($M111="TD",$S$2="II"),25,IF(AND($M111="QP",$S$2="I"),7,IF(AND($M111="QP",$S$2="II"),26,IF(AND($M111="Sử",$S$2="I"),8,IF(AND($M111="Sử",$S$2="II"),27,IF(AND($M111="GDĐP",$S$2="I"),9,IF(AND($M111="GDĐP",$S$2="II"),28,IF(AND($M111="TN-HN",$S$2="I"),10,IF(AND($M111="TN-HN",$S$2="II"),29,IF(AND($M111="Lý",$S$2="I"),11,IF(AND($M111="Lý",$S$2="II"),30,IF(AND($M111="HóA",$S$2="I"),12,IF(AND($M111="HóA",$S$2="II"),31,IF(AND($M111="Sinh",$S$2="I"),13,IF(AND($M111="Sinh",$S$2="II"),32,IF(AND($M111="ĐịA",$S$2="I"),14,IF(AND($M111="ĐịA",$S$2="II"),33,IF(AND($M111="KT-PL",$S$2="I"),15,IF(AND($M111="KT-PL",$S$2="II"),34,IF(AND($M111="Tin",$S$2="I"),16,IF(AND($M111="Tin",$S$2="II"),35,IF(AND($M111="CNc",$S$2="I"),17,IF(AND($M111="CNc",$S$2="II"),36,IF(AND($M111="CNn",$S$2="I"),18,IF(AND($M111="CNn",$S$2="II"),37,IF(AND($M111="Nhạc",$S$2="I"),19,IF(AND($M111="Nhạc",$S$2="II"),38,IF(AND($M111="MT",$S$2="I"),20,IF(AND($M111="MT",$S$2="II"),39,59))))))))))))))))))))))))))))))))))))))</f>
        <v>0</v>
      </c>
      <c r="K111" s="822"/>
      <c r="L111" s="815"/>
      <c r="M111" s="52" t="s">
        <v>320</v>
      </c>
      <c r="N111" s="374" t="s">
        <v>117</v>
      </c>
      <c r="O111" s="392"/>
      <c r="P111" s="374"/>
      <c r="Q111" s="374"/>
      <c r="R111" s="375"/>
      <c r="S111" s="375"/>
      <c r="T111" s="375"/>
      <c r="U111" s="384"/>
      <c r="V111" s="385"/>
      <c r="W111" s="385"/>
      <c r="X111" s="818"/>
      <c r="Y111" s="818"/>
      <c r="Z111" s="818"/>
      <c r="AA111" s="818"/>
      <c r="AB111" s="88" t="s">
        <v>29</v>
      </c>
    </row>
    <row r="112" spans="1:28" ht="11.25" customHeight="1">
      <c r="A112" s="111">
        <f>IF(N112=0,0,VLOOKUP(N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3</v>
      </c>
      <c r="B112" s="111">
        <f>IF(O112=0,0,VLOOKUP(O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4</v>
      </c>
      <c r="C112" s="111">
        <f>IF(P112=0,0,VLOOKUP(P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3</v>
      </c>
      <c r="D112" s="111">
        <f>IF(Q112=0,0,VLOOKUP(Q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3</v>
      </c>
      <c r="E112" s="111">
        <f>IF(R112=0,0,VLOOKUP(R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3</v>
      </c>
      <c r="F112" s="111">
        <f>IF(S112=0,0,VLOOKUP(S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G112" s="111">
        <f>IF(T112=0,0,VLOOKUP(T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H112" s="111">
        <f>IF(U112=0,0,VLOOKUP(U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I112" s="111">
        <f>IF(V112=0,0,VLOOKUP(V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J112" s="111">
        <f>IF(W112=0,0,VLOOKUP(W112,'T-L-K'!$B$7:$BH$36,IF(AND($M112="Văn",$S$2="I"),3,IF(AND($M112="Văn",$S$2="II"),22,IF(AND($M112="Toán",$S$2="I"),4,IF(AND($M112="Toán",$S$2="II"),23,IF(AND($M112="Anh",$S$2="I"),5,IF(AND($M112="Anh",$S$2="II"),24,IF(AND($M112="TD",$S$2="I"),6,IF(AND($M112="TD",$S$2="II"),25,IF(AND($M112="QP",$S$2="I"),7,IF(AND($M112="QP",$S$2="II"),26,IF(AND($M112="Sử",$S$2="I"),8,IF(AND($M112="Sử",$S$2="II"),27,IF(AND($M112="GDĐP",$S$2="I"),9,IF(AND($M112="GDĐP",$S$2="II"),28,IF(AND($M112="TN-HN",$S$2="I"),10,IF(AND($M112="TN-HN",$S$2="II"),29,IF(AND($M112="Lý",$S$2="I"),11,IF(AND($M112="Lý",$S$2="II"),30,IF(AND($M112="HóA",$S$2="I"),12,IF(AND($M112="HóA",$S$2="II"),31,IF(AND($M112="Sinh",$S$2="I"),13,IF(AND($M112="Sinh",$S$2="II"),32,IF(AND($M112="ĐịA",$S$2="I"),14,IF(AND($M112="ĐịA",$S$2="II"),33,IF(AND($M112="KT-PL",$S$2="I"),15,IF(AND($M112="KT-PL",$S$2="II"),34,IF(AND($M112="Tin",$S$2="I"),16,IF(AND($M112="Tin",$S$2="II"),35,IF(AND($M112="CNc",$S$2="I"),17,IF(AND($M112="CNc",$S$2="II"),36,IF(AND($M112="CNn",$S$2="I"),18,IF(AND($M112="CNn",$S$2="II"),37,IF(AND($M112="Nhạc",$S$2="I"),19,IF(AND($M112="Nhạc",$S$2="II"),38,IF(AND($M112="MT",$S$2="I"),20,IF(AND($M112="MT",$S$2="II"),39,59))))))))))))))))))))))))))))))))))))))</f>
        <v>0</v>
      </c>
      <c r="K112" s="827" t="s">
        <v>80</v>
      </c>
      <c r="L112" s="813">
        <f>IF(K112=0,0,VLOOKUP(K112,CBGV!$B$4:$M$69,12,0))</f>
        <v>0</v>
      </c>
      <c r="M112" s="54" t="s">
        <v>187</v>
      </c>
      <c r="N112" s="394" t="s">
        <v>202</v>
      </c>
      <c r="O112" s="557" t="s">
        <v>198</v>
      </c>
      <c r="P112" s="395" t="s">
        <v>122</v>
      </c>
      <c r="Q112" s="395" t="s">
        <v>149</v>
      </c>
      <c r="R112" s="554" t="s">
        <v>199</v>
      </c>
      <c r="S112" s="365"/>
      <c r="T112" s="365"/>
      <c r="U112" s="382"/>
      <c r="V112" s="382"/>
      <c r="W112" s="383"/>
      <c r="X112" s="813">
        <f>IF(K112=0,0,VLOOKUP(K112,CBGV!$B$4:$P$69,14,0))+IF(L112=0,0,VLOOKUP(L112,'T-L-K'!$B$7:$BH$36,2,0))</f>
        <v>0</v>
      </c>
      <c r="Y112" s="823">
        <f>SUM(A112:J114)</f>
        <v>24</v>
      </c>
      <c r="Z112" s="823">
        <f>SUM(A112:J114)+X112</f>
        <v>24</v>
      </c>
      <c r="AA112" s="813">
        <f>IF((Z112-(VLOOKUP(K112,CBGV!$B$4:$P$69,13,0)))&lt;=-14,"/",(Z112-(VLOOKUP(K112,CBGV!$B$4:$P$69,13,0))))</f>
        <v>7</v>
      </c>
      <c r="AB112" s="88" t="s">
        <v>29</v>
      </c>
    </row>
    <row r="113" spans="1:28" ht="11.25" customHeight="1">
      <c r="A113" s="111">
        <f>IF(N113=0,0,VLOOKUP(N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B113" s="111">
        <f>IF(O113=0,0,VLOOKUP(O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C113" s="111">
        <f>IF(P113=0,0,VLOOKUP(P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D113" s="111">
        <f>IF(Q113=0,0,VLOOKUP(Q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E113" s="111">
        <f>IF(R113=0,0,VLOOKUP(R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F113" s="111">
        <f>IF(S113=0,0,VLOOKUP(S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G113" s="111">
        <f>IF(T113=0,0,VLOOKUP(T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1</v>
      </c>
      <c r="H113" s="111">
        <f>IF(U113=0,0,VLOOKUP(U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I113" s="111">
        <f>IF(V113=0,0,VLOOKUP(V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J113" s="111">
        <f>IF(W113=0,0,VLOOKUP(W113,'T-L-K'!$B$7:$BH$36,IF(AND($M113="Văn",$S$2="I"),3,IF(AND($M113="Văn",$S$2="II"),22,IF(AND($M113="Toán",$S$2="I"),4,IF(AND($M113="Toán",$S$2="II"),23,IF(AND($M113="Anh",$S$2="I"),5,IF(AND($M113="Anh",$S$2="II"),24,IF(AND($M113="TD",$S$2="I"),6,IF(AND($M113="TD",$S$2="II"),25,IF(AND($M113="QP",$S$2="I"),7,IF(AND($M113="QP",$S$2="II"),26,IF(AND($M113="Sử",$S$2="I"),8,IF(AND($M113="Sử",$S$2="II"),27,IF(AND($M113="GDĐP",$S$2="I"),9,IF(AND($M113="GDĐP",$S$2="II"),28,IF(AND($M113="TN-HN",$S$2="I"),10,IF(AND($M113="TN-HN",$S$2="II"),29,IF(AND($M113="Lý",$S$2="I"),11,IF(AND($M113="Lý",$S$2="II"),30,IF(AND($M113="HóA",$S$2="I"),12,IF(AND($M113="HóA",$S$2="II"),31,IF(AND($M113="Sinh",$S$2="I"),13,IF(AND($M113="Sinh",$S$2="II"),32,IF(AND($M113="ĐịA",$S$2="I"),14,IF(AND($M113="ĐịA",$S$2="II"),33,IF(AND($M113="KT-PL",$S$2="I"),15,IF(AND($M113="KT-PL",$S$2="II"),34,IF(AND($M113="Tin",$S$2="I"),16,IF(AND($M113="Tin",$S$2="II"),35,IF(AND($M113="CNc",$S$2="I"),17,IF(AND($M113="CNc",$S$2="II"),36,IF(AND($M113="CNn",$S$2="I"),18,IF(AND($M113="CNn",$S$2="II"),37,IF(AND($M113="Nhạc",$S$2="I"),19,IF(AND($M113="Nhạc",$S$2="II"),38,IF(AND($M113="MT",$S$2="I"),20,IF(AND($M113="MT",$S$2="II"),39,59))))))))))))))))))))))))))))))))))))))</f>
        <v>0</v>
      </c>
      <c r="K113" s="828"/>
      <c r="L113" s="814"/>
      <c r="M113" s="55" t="s">
        <v>322</v>
      </c>
      <c r="N113" s="556" t="s">
        <v>149</v>
      </c>
      <c r="O113" s="556" t="s">
        <v>122</v>
      </c>
      <c r="P113" s="556" t="s">
        <v>198</v>
      </c>
      <c r="Q113" s="556" t="s">
        <v>202</v>
      </c>
      <c r="R113" s="555" t="s">
        <v>143</v>
      </c>
      <c r="S113" s="555" t="s">
        <v>139</v>
      </c>
      <c r="T113" s="555" t="s">
        <v>206</v>
      </c>
      <c r="U113" s="386"/>
      <c r="V113" s="386"/>
      <c r="W113" s="387"/>
      <c r="X113" s="814"/>
      <c r="Y113" s="814"/>
      <c r="Z113" s="814"/>
      <c r="AA113" s="814"/>
      <c r="AB113" s="88" t="s">
        <v>29</v>
      </c>
    </row>
    <row r="114" spans="1:28" ht="11.25" customHeight="1">
      <c r="A114" s="111">
        <f>IF(N114=0,0,VLOOKUP(N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1</v>
      </c>
      <c r="B114" s="111">
        <f>IF(O114=0,0,VLOOKUP(O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C114" s="111">
        <f>IF(P114=0,0,VLOOKUP(P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D114" s="111">
        <f>IF(Q114=0,0,VLOOKUP(Q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E114" s="111">
        <f>IF(R114=0,0,VLOOKUP(R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F114" s="111">
        <f>IF(S114=0,0,VLOOKUP(S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G114" s="111">
        <f>IF(T114=0,0,VLOOKUP(T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H114" s="111">
        <f>IF(U114=0,0,VLOOKUP(U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I114" s="111">
        <f>IF(V114=0,0,VLOOKUP(V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J114" s="111">
        <f>IF(W114=0,0,VLOOKUP(W114,'T-L-K'!$B$7:$BH$36,IF(AND($M114="Văn",$S$2="I"),3,IF(AND($M114="Văn",$S$2="II"),22,IF(AND($M114="Toán",$S$2="I"),4,IF(AND($M114="Toán",$S$2="II"),23,IF(AND($M114="Anh",$S$2="I"),5,IF(AND($M114="Anh",$S$2="II"),24,IF(AND($M114="TD",$S$2="I"),6,IF(AND($M114="TD",$S$2="II"),25,IF(AND($M114="QP",$S$2="I"),7,IF(AND($M114="QP",$S$2="II"),26,IF(AND($M114="Sử",$S$2="I"),8,IF(AND($M114="Sử",$S$2="II"),27,IF(AND($M114="GDĐP",$S$2="I"),9,IF(AND($M114="GDĐP",$S$2="II"),28,IF(AND($M114="TN-HN",$S$2="I"),10,IF(AND($M114="TN-HN",$S$2="II"),29,IF(AND($M114="Lý",$S$2="I"),11,IF(AND($M114="Lý",$S$2="II"),30,IF(AND($M114="HóA",$S$2="I"),12,IF(AND($M114="HóA",$S$2="II"),31,IF(AND($M114="Sinh",$S$2="I"),13,IF(AND($M114="Sinh",$S$2="II"),32,IF(AND($M114="ĐịA",$S$2="I"),14,IF(AND($M114="ĐịA",$S$2="II"),33,IF(AND($M114="KT-PL",$S$2="I"),15,IF(AND($M114="KT-PL",$S$2="II"),34,IF(AND($M114="Tin",$S$2="I"),16,IF(AND($M114="Tin",$S$2="II"),35,IF(AND($M114="CNc",$S$2="I"),17,IF(AND($M114="CNc",$S$2="II"),36,IF(AND($M114="CNn",$S$2="I"),18,IF(AND($M114="CNn",$S$2="II"),37,IF(AND($M114="Nhạc",$S$2="I"),19,IF(AND($M114="Nhạc",$S$2="II"),38,IF(AND($M114="MT",$S$2="I"),20,IF(AND($M114="MT",$S$2="II"),39,59))))))))))))))))))))))))))))))))))))))</f>
        <v>0</v>
      </c>
      <c r="K114" s="829"/>
      <c r="L114" s="815"/>
      <c r="M114" s="56" t="s">
        <v>320</v>
      </c>
      <c r="N114" s="373" t="s">
        <v>202</v>
      </c>
      <c r="O114" s="374"/>
      <c r="P114" s="374"/>
      <c r="Q114" s="374"/>
      <c r="R114" s="375"/>
      <c r="S114" s="375"/>
      <c r="T114" s="375"/>
      <c r="U114" s="384"/>
      <c r="V114" s="384"/>
      <c r="W114" s="385"/>
      <c r="X114" s="815"/>
      <c r="Y114" s="815"/>
      <c r="Z114" s="815"/>
      <c r="AA114" s="815"/>
      <c r="AB114" s="88" t="s">
        <v>29</v>
      </c>
    </row>
    <row r="115" spans="1:28" ht="11.25" customHeight="1">
      <c r="A115" s="111">
        <f>IF(N115=0,0,VLOOKUP(N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2</v>
      </c>
      <c r="B115" s="111">
        <f>IF(O115=0,0,VLOOKUP(O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2</v>
      </c>
      <c r="C115" s="111">
        <f>IF(P115=0,0,VLOOKUP(P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2</v>
      </c>
      <c r="D115" s="111">
        <f>IF(Q115=0,0,VLOOKUP(Q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3</v>
      </c>
      <c r="E115" s="111">
        <f>IF(R115=0,0,VLOOKUP(R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2</v>
      </c>
      <c r="F115" s="111">
        <f>IF(S115=0,0,VLOOKUP(S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G115" s="111">
        <f>IF(T115=0,0,VLOOKUP(T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H115" s="111">
        <f>IF(U115=0,0,VLOOKUP(U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I115" s="111">
        <f>IF(V115=0,0,VLOOKUP(V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J115" s="111">
        <f>IF(W115=0,0,VLOOKUP(W115,'T-L-K'!$B$7:$BH$36,IF(AND($M115="Văn",$S$2="I"),3,IF(AND($M115="Văn",$S$2="II"),22,IF(AND($M115="Toán",$S$2="I"),4,IF(AND($M115="Toán",$S$2="II"),23,IF(AND($M115="Anh",$S$2="I"),5,IF(AND($M115="Anh",$S$2="II"),24,IF(AND($M115="TD",$S$2="I"),6,IF(AND($M115="TD",$S$2="II"),25,IF(AND($M115="QP",$S$2="I"),7,IF(AND($M115="QP",$S$2="II"),26,IF(AND($M115="Sử",$S$2="I"),8,IF(AND($M115="Sử",$S$2="II"),27,IF(AND($M115="GDĐP",$S$2="I"),9,IF(AND($M115="GDĐP",$S$2="II"),28,IF(AND($M115="TN-HN",$S$2="I"),10,IF(AND($M115="TN-HN",$S$2="II"),29,IF(AND($M115="Lý",$S$2="I"),11,IF(AND($M115="Lý",$S$2="II"),30,IF(AND($M115="HóA",$S$2="I"),12,IF(AND($M115="HóA",$S$2="II"),31,IF(AND($M115="Sinh",$S$2="I"),13,IF(AND($M115="Sinh",$S$2="II"),32,IF(AND($M115="ĐịA",$S$2="I"),14,IF(AND($M115="ĐịA",$S$2="II"),33,IF(AND($M115="KT-PL",$S$2="I"),15,IF(AND($M115="KT-PL",$S$2="II"),34,IF(AND($M115="Tin",$S$2="I"),16,IF(AND($M115="Tin",$S$2="II"),35,IF(AND($M115="CNc",$S$2="I"),17,IF(AND($M115="CNc",$S$2="II"),36,IF(AND($M115="CNn",$S$2="I"),18,IF(AND($M115="CNn",$S$2="II"),37,IF(AND($M115="Nhạc",$S$2="I"),19,IF(AND($M115="Nhạc",$S$2="II"),38,IF(AND($M115="MT",$S$2="I"),20,IF(AND($M115="MT",$S$2="II"),39,59))))))))))))))))))))))))))))))))))))))</f>
        <v>0</v>
      </c>
      <c r="K115" s="820" t="s">
        <v>84</v>
      </c>
      <c r="L115" s="813">
        <f>IF(K115=0,0,VLOOKUP(K115,CBGV!$B$4:$M$69,12,0))</f>
        <v>0</v>
      </c>
      <c r="M115" s="57" t="s">
        <v>188</v>
      </c>
      <c r="N115" s="396" t="s">
        <v>27</v>
      </c>
      <c r="O115" s="397" t="s">
        <v>141</v>
      </c>
      <c r="P115" s="397" t="s">
        <v>174</v>
      </c>
      <c r="Q115" s="397" t="s">
        <v>217</v>
      </c>
      <c r="R115" s="554" t="s">
        <v>30</v>
      </c>
      <c r="S115" s="398"/>
      <c r="T115" s="365"/>
      <c r="U115" s="366"/>
      <c r="V115" s="366"/>
      <c r="W115" s="367"/>
      <c r="X115" s="816">
        <f>IF(K115=0,0,VLOOKUP(K115,CBGV!$B$4:$P$69,14,0))+IF(L115=0,0,VLOOKUP(L115,'T-L-K'!$B$7:$BH$36,2,0))</f>
        <v>3</v>
      </c>
      <c r="Y115" s="819">
        <f>SUM(A115:J117)</f>
        <v>19</v>
      </c>
      <c r="Z115" s="819">
        <f>SUM(A115:J117)+X115</f>
        <v>22</v>
      </c>
      <c r="AA115" s="816">
        <f>IF((Z115-(VLOOKUP(K115,CBGV!$B$4:$P$69,13,0)))&lt;=-14,"/",(Z115-(VLOOKUP(K115,CBGV!$B$4:$P$69,13,0))))</f>
        <v>5</v>
      </c>
      <c r="AB115" s="88" t="s">
        <v>85</v>
      </c>
    </row>
    <row r="116" spans="1:28" ht="11.25" customHeight="1">
      <c r="A116" s="111">
        <f>IF(N116=0,0,VLOOKUP(N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1</v>
      </c>
      <c r="B116" s="111">
        <f>IF(O116=0,0,VLOOKUP(O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1</v>
      </c>
      <c r="C116" s="111">
        <f>IF(P116=0,0,VLOOKUP(P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1</v>
      </c>
      <c r="D116" s="111">
        <f>IF(Q116=0,0,VLOOKUP(Q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1</v>
      </c>
      <c r="E116" s="111">
        <f>IF(R116=0,0,VLOOKUP(R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1</v>
      </c>
      <c r="F116" s="111">
        <f>IF(S116=0,0,VLOOKUP(S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1</v>
      </c>
      <c r="G116" s="111">
        <f>IF(T116=0,0,VLOOKUP(T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2</v>
      </c>
      <c r="H116" s="111">
        <f>IF(U116=0,0,VLOOKUP(U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I116" s="111">
        <f>IF(V116=0,0,VLOOKUP(V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J116" s="111">
        <f>IF(W116=0,0,VLOOKUP(W116,'T-L-K'!$B$7:$BH$36,IF(AND($M116="Văn",$S$2="I"),3,IF(AND($M116="Văn",$S$2="II"),22,IF(AND($M116="Toán",$S$2="I"),4,IF(AND($M116="Toán",$S$2="II"),23,IF(AND($M116="Anh",$S$2="I"),5,IF(AND($M116="Anh",$S$2="II"),24,IF(AND($M116="TD",$S$2="I"),6,IF(AND($M116="TD",$S$2="II"),25,IF(AND($M116="QP",$S$2="I"),7,IF(AND($M116="QP",$S$2="II"),26,IF(AND($M116="Sử",$S$2="I"),8,IF(AND($M116="Sử",$S$2="II"),27,IF(AND($M116="GDĐP",$S$2="I"),9,IF(AND($M116="GDĐP",$S$2="II"),28,IF(AND($M116="TN-HN",$S$2="I"),10,IF(AND($M116="TN-HN",$S$2="II"),29,IF(AND($M116="Lý",$S$2="I"),11,IF(AND($M116="Lý",$S$2="II"),30,IF(AND($M116="HóA",$S$2="I"),12,IF(AND($M116="HóA",$S$2="II"),31,IF(AND($M116="Sinh",$S$2="I"),13,IF(AND($M116="Sinh",$S$2="II"),32,IF(AND($M116="ĐịA",$S$2="I"),14,IF(AND($M116="ĐịA",$S$2="II"),33,IF(AND($M116="KT-PL",$S$2="I"),15,IF(AND($M116="KT-PL",$S$2="II"),34,IF(AND($M116="Tin",$S$2="I"),16,IF(AND($M116="Tin",$S$2="II"),35,IF(AND($M116="CNc",$S$2="I"),17,IF(AND($M116="CNc",$S$2="II"),36,IF(AND($M116="CNn",$S$2="I"),18,IF(AND($M116="CNn",$S$2="II"),37,IF(AND($M116="Nhạc",$S$2="I"),19,IF(AND($M116="Nhạc",$S$2="II"),38,IF(AND($M116="MT",$S$2="I"),20,IF(AND($M116="MT",$S$2="II"),39,59))))))))))))))))))))))))))))))))))))))</f>
        <v>0</v>
      </c>
      <c r="K116" s="821"/>
      <c r="L116" s="814"/>
      <c r="M116" s="51" t="s">
        <v>188</v>
      </c>
      <c r="N116" s="579" t="s">
        <v>122</v>
      </c>
      <c r="O116" s="582" t="s">
        <v>117</v>
      </c>
      <c r="P116" s="400" t="s">
        <v>198</v>
      </c>
      <c r="Q116" s="400" t="s">
        <v>199</v>
      </c>
      <c r="R116" s="370" t="s">
        <v>200</v>
      </c>
      <c r="S116" s="401" t="s">
        <v>201</v>
      </c>
      <c r="T116" s="370" t="s">
        <v>202</v>
      </c>
      <c r="U116" s="371"/>
      <c r="V116" s="371"/>
      <c r="W116" s="372"/>
      <c r="X116" s="817"/>
      <c r="Y116" s="817"/>
      <c r="Z116" s="817"/>
      <c r="AA116" s="817"/>
      <c r="AB116" s="88" t="s">
        <v>85</v>
      </c>
    </row>
    <row r="117" spans="1:28" ht="11.25" customHeight="1">
      <c r="A117" s="111">
        <f>IF(N117=0,0,VLOOKUP(N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B117" s="111">
        <f>IF(O117=0,0,VLOOKUP(O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C117" s="111">
        <f>IF(P117=0,0,VLOOKUP(P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D117" s="111">
        <f>IF(Q117=0,0,VLOOKUP(Q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E117" s="111">
        <f>IF(R117=0,0,VLOOKUP(R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F117" s="111">
        <f>IF(S117=0,0,VLOOKUP(S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G117" s="111">
        <f>IF(T117=0,0,VLOOKUP(T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H117" s="111">
        <f>IF(U117=0,0,VLOOKUP(U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I117" s="111">
        <f>IF(V117=0,0,VLOOKUP(V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J117" s="111">
        <f>IF(W117=0,0,VLOOKUP(W117,'T-L-K'!$B$7:$BH$36,IF(AND($M117="Văn",$S$2="I"),3,IF(AND($M117="Văn",$S$2="II"),22,IF(AND($M117="Toán",$S$2="I"),4,IF(AND($M117="Toán",$S$2="II"),23,IF(AND($M117="Anh",$S$2="I"),5,IF(AND($M117="Anh",$S$2="II"),24,IF(AND($M117="TD",$S$2="I"),6,IF(AND($M117="TD",$S$2="II"),25,IF(AND($M117="QP",$S$2="I"),7,IF(AND($M117="QP",$S$2="II"),26,IF(AND($M117="Sử",$S$2="I"),8,IF(AND($M117="Sử",$S$2="II"),27,IF(AND($M117="GDĐP",$S$2="I"),9,IF(AND($M117="GDĐP",$S$2="II"),28,IF(AND($M117="TN-HN",$S$2="I"),10,IF(AND($M117="TN-HN",$S$2="II"),29,IF(AND($M117="Lý",$S$2="I"),11,IF(AND($M117="Lý",$S$2="II"),30,IF(AND($M117="HóA",$S$2="I"),12,IF(AND($M117="HóA",$S$2="II"),31,IF(AND($M117="Sinh",$S$2="I"),13,IF(AND($M117="Sinh",$S$2="II"),32,IF(AND($M117="ĐịA",$S$2="I"),14,IF(AND($M117="ĐịA",$S$2="II"),33,IF(AND($M117="KT-PL",$S$2="I"),15,IF(AND($M117="KT-PL",$S$2="II"),34,IF(AND($M117="Tin",$S$2="I"),16,IF(AND($M117="Tin",$S$2="II"),35,IF(AND($M117="CNc",$S$2="I"),17,IF(AND($M117="CNc",$S$2="II"),36,IF(AND($M117="CNn",$S$2="I"),18,IF(AND($M117="CNn",$S$2="II"),37,IF(AND($M117="Nhạc",$S$2="I"),19,IF(AND($M117="Nhạc",$S$2="II"),38,IF(AND($M117="MT",$S$2="I"),20,IF(AND($M117="MT",$S$2="II"),39,59))))))))))))))))))))))))))))))))))))))</f>
        <v>0</v>
      </c>
      <c r="K117" s="822"/>
      <c r="L117" s="815"/>
      <c r="M117" s="52" t="s">
        <v>322</v>
      </c>
      <c r="N117" s="399"/>
      <c r="O117" s="400"/>
      <c r="P117" s="400"/>
      <c r="Q117" s="400"/>
      <c r="R117" s="401"/>
      <c r="S117" s="401"/>
      <c r="T117" s="375"/>
      <c r="U117" s="376"/>
      <c r="V117" s="376"/>
      <c r="W117" s="377"/>
      <c r="X117" s="818"/>
      <c r="Y117" s="818"/>
      <c r="Z117" s="818"/>
      <c r="AA117" s="818"/>
      <c r="AB117" s="88" t="s">
        <v>85</v>
      </c>
    </row>
    <row r="118" spans="1:28" ht="11.25" customHeight="1">
      <c r="A118" s="111">
        <f>IF(N118=0,0,VLOOKUP(N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2</v>
      </c>
      <c r="B118" s="111">
        <f>IF(O118=0,0,VLOOKUP(O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2</v>
      </c>
      <c r="C118" s="111">
        <f>IF(P118=0,0,VLOOKUP(P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2</v>
      </c>
      <c r="D118" s="111">
        <f>IF(Q118=0,0,VLOOKUP(Q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E118" s="111">
        <f>IF(R118=0,0,VLOOKUP(R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F118" s="111">
        <f>IF(S118=0,0,VLOOKUP(S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G118" s="111">
        <f>IF(T118=0,0,VLOOKUP(T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H118" s="111">
        <f>IF(U118=0,0,VLOOKUP(U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I118" s="111">
        <f>IF(V118=0,0,VLOOKUP(V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J118" s="111">
        <f>IF(W118=0,0,VLOOKUP(W118,'T-L-K'!$B$7:$BH$36,IF(AND($M118="Văn",$S$2="I"),3,IF(AND($M118="Văn",$S$2="II"),22,IF(AND($M118="Toán",$S$2="I"),4,IF(AND($M118="Toán",$S$2="II"),23,IF(AND($M118="Anh",$S$2="I"),5,IF(AND($M118="Anh",$S$2="II"),24,IF(AND($M118="TD",$S$2="I"),6,IF(AND($M118="TD",$S$2="II"),25,IF(AND($M118="QP",$S$2="I"),7,IF(AND($M118="QP",$S$2="II"),26,IF(AND($M118="Sử",$S$2="I"),8,IF(AND($M118="Sử",$S$2="II"),27,IF(AND($M118="GDĐP",$S$2="I"),9,IF(AND($M118="GDĐP",$S$2="II"),28,IF(AND($M118="TN-HN",$S$2="I"),10,IF(AND($M118="TN-HN",$S$2="II"),29,IF(AND($M118="Lý",$S$2="I"),11,IF(AND($M118="Lý",$S$2="II"),30,IF(AND($M118="HóA",$S$2="I"),12,IF(AND($M118="HóA",$S$2="II"),31,IF(AND($M118="Sinh",$S$2="I"),13,IF(AND($M118="Sinh",$S$2="II"),32,IF(AND($M118="ĐịA",$S$2="I"),14,IF(AND($M118="ĐịA",$S$2="II"),33,IF(AND($M118="KT-PL",$S$2="I"),15,IF(AND($M118="KT-PL",$S$2="II"),34,IF(AND($M118="Tin",$S$2="I"),16,IF(AND($M118="Tin",$S$2="II"),35,IF(AND($M118="CNc",$S$2="I"),17,IF(AND($M118="CNc",$S$2="II"),36,IF(AND($M118="CNn",$S$2="I"),18,IF(AND($M118="CNn",$S$2="II"),37,IF(AND($M118="Nhạc",$S$2="I"),19,IF(AND($M118="Nhạc",$S$2="II"),38,IF(AND($M118="MT",$S$2="I"),20,IF(AND($M118="MT",$S$2="II"),39,59))))))))))))))))))))))))))))))))))))))</f>
        <v>0</v>
      </c>
      <c r="K118" s="810" t="s">
        <v>86</v>
      </c>
      <c r="L118" s="813" t="str">
        <f>IF(K118=0,0,VLOOKUP(K118,CBGV!$B$4:$M$69,12,0))</f>
        <v>12A7</v>
      </c>
      <c r="M118" s="54" t="s">
        <v>188</v>
      </c>
      <c r="N118" s="397" t="s">
        <v>20</v>
      </c>
      <c r="O118" s="402" t="s">
        <v>215</v>
      </c>
      <c r="P118" s="397" t="s">
        <v>216</v>
      </c>
      <c r="Q118" s="397"/>
      <c r="R118" s="398"/>
      <c r="S118" s="398"/>
      <c r="T118" s="365"/>
      <c r="U118" s="366"/>
      <c r="V118" s="366"/>
      <c r="W118" s="367"/>
      <c r="X118" s="813">
        <f>IF(K118=0,0,VLOOKUP(K118,CBGV!$B$4:$P$69,14,0))+IF(L118=0,0,VLOOKUP(L118,'T-L-K'!$B$7:$BH$36,2,0))</f>
        <v>5</v>
      </c>
      <c r="Y118" s="823">
        <f>SUM(A118:J120)</f>
        <v>16</v>
      </c>
      <c r="Z118" s="823">
        <f>SUM(A118:J120)+X118</f>
        <v>21</v>
      </c>
      <c r="AA118" s="813">
        <f>IF((Z118-(VLOOKUP(K118,CBGV!$B$4:$P$69,13,0)))&lt;=-14,"/",(Z118-(VLOOKUP(K118,CBGV!$B$4:$P$69,13,0))))</f>
        <v>4</v>
      </c>
      <c r="AB118" s="88" t="s">
        <v>85</v>
      </c>
    </row>
    <row r="119" spans="1:28" ht="11.25" customHeight="1">
      <c r="A119" s="111">
        <f>IF(N119=0,0,VLOOKUP(N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2</v>
      </c>
      <c r="B119" s="111">
        <f>IF(O119=0,0,VLOOKUP(O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2</v>
      </c>
      <c r="C119" s="111">
        <f>IF(P119=0,0,VLOOKUP(P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2</v>
      </c>
      <c r="D119" s="111">
        <f>IF(Q119=0,0,VLOOKUP(Q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2</v>
      </c>
      <c r="E119" s="111">
        <f>IF(R119=0,0,VLOOKUP(R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2</v>
      </c>
      <c r="F119" s="111">
        <f>IF(S119=0,0,VLOOKUP(S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G119" s="111">
        <f>IF(T119=0,0,VLOOKUP(T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H119" s="111">
        <f>IF(U119=0,0,VLOOKUP(U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I119" s="111">
        <f>IF(V119=0,0,VLOOKUP(V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J119" s="111">
        <f>IF(W119=0,0,VLOOKUP(W119,'T-L-K'!$B$7:$BH$36,IF(AND($M119="Văn",$S$2="I"),3,IF(AND($M119="Văn",$S$2="II"),22,IF(AND($M119="Toán",$S$2="I"),4,IF(AND($M119="Toán",$S$2="II"),23,IF(AND($M119="Anh",$S$2="I"),5,IF(AND($M119="Anh",$S$2="II"),24,IF(AND($M119="TD",$S$2="I"),6,IF(AND($M119="TD",$S$2="II"),25,IF(AND($M119="QP",$S$2="I"),7,IF(AND($M119="QP",$S$2="II"),26,IF(AND($M119="Sử",$S$2="I"),8,IF(AND($M119="Sử",$S$2="II"),27,IF(AND($M119="GDĐP",$S$2="I"),9,IF(AND($M119="GDĐP",$S$2="II"),28,IF(AND($M119="TN-HN",$S$2="I"),10,IF(AND($M119="TN-HN",$S$2="II"),29,IF(AND($M119="Lý",$S$2="I"),11,IF(AND($M119="Lý",$S$2="II"),30,IF(AND($M119="HóA",$S$2="I"),12,IF(AND($M119="HóA",$S$2="II"),31,IF(AND($M119="Sinh",$S$2="I"),13,IF(AND($M119="Sinh",$S$2="II"),32,IF(AND($M119="ĐịA",$S$2="I"),14,IF(AND($M119="ĐịA",$S$2="II"),33,IF(AND($M119="KT-PL",$S$2="I"),15,IF(AND($M119="KT-PL",$S$2="II"),34,IF(AND($M119="Tin",$S$2="I"),16,IF(AND($M119="Tin",$S$2="II"),35,IF(AND($M119="CNc",$S$2="I"),17,IF(AND($M119="CNc",$S$2="II"),36,IF(AND($M119="CNn",$S$2="I"),18,IF(AND($M119="CNn",$S$2="II"),37,IF(AND($M119="Nhạc",$S$2="I"),19,IF(AND($M119="Nhạc",$S$2="II"),38,IF(AND($M119="MT",$S$2="I"),20,IF(AND($M119="MT",$S$2="II"),39,59))))))))))))))))))))))))))))))))))))))</f>
        <v>0</v>
      </c>
      <c r="K119" s="811"/>
      <c r="L119" s="814"/>
      <c r="M119" s="55" t="s">
        <v>188</v>
      </c>
      <c r="N119" s="399" t="s">
        <v>18</v>
      </c>
      <c r="O119" s="400" t="s">
        <v>24</v>
      </c>
      <c r="P119" s="400" t="s">
        <v>143</v>
      </c>
      <c r="Q119" s="400" t="s">
        <v>139</v>
      </c>
      <c r="R119" s="401" t="s">
        <v>206</v>
      </c>
      <c r="S119" s="401"/>
      <c r="T119" s="370"/>
      <c r="U119" s="566"/>
      <c r="V119" s="566"/>
      <c r="W119" s="372"/>
      <c r="X119" s="814"/>
      <c r="Y119" s="814"/>
      <c r="Z119" s="814"/>
      <c r="AA119" s="814"/>
      <c r="AB119" s="88" t="s">
        <v>85</v>
      </c>
    </row>
    <row r="120" spans="1:28" ht="11.25" customHeight="1">
      <c r="A120" s="111">
        <f>IF(N120=0,0,VLOOKUP(N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B120" s="111">
        <f>IF(O120=0,0,VLOOKUP(O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C120" s="111">
        <f>IF(P120=0,0,VLOOKUP(P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D120" s="111">
        <f>IF(Q120=0,0,VLOOKUP(Q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E120" s="111">
        <f>IF(R120=0,0,VLOOKUP(R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F120" s="111">
        <f>IF(S120=0,0,VLOOKUP(S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G120" s="111">
        <f>IF(T120=0,0,VLOOKUP(T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H120" s="111">
        <f>IF(U120=0,0,VLOOKUP(U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I120" s="111">
        <f>IF(V120=0,0,VLOOKUP(V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J120" s="111">
        <f>IF(W120=0,0,VLOOKUP(W120,'T-L-K'!$B$7:$BH$36,IF(AND($M120="Văn",$S$2="I"),3,IF(AND($M120="Văn",$S$2="II"),22,IF(AND($M120="Toán",$S$2="I"),4,IF(AND($M120="Toán",$S$2="II"),23,IF(AND($M120="Anh",$S$2="I"),5,IF(AND($M120="Anh",$S$2="II"),24,IF(AND($M120="TD",$S$2="I"),6,IF(AND($M120="TD",$S$2="II"),25,IF(AND($M120="QP",$S$2="I"),7,IF(AND($M120="QP",$S$2="II"),26,IF(AND($M120="Sử",$S$2="I"),8,IF(AND($M120="Sử",$S$2="II"),27,IF(AND($M120="GDĐP",$S$2="I"),9,IF(AND($M120="GDĐP",$S$2="II"),28,IF(AND($M120="TN-HN",$S$2="I"),10,IF(AND($M120="TN-HN",$S$2="II"),29,IF(AND($M120="Lý",$S$2="I"),11,IF(AND($M120="Lý",$S$2="II"),30,IF(AND($M120="HóA",$S$2="I"),12,IF(AND($M120="HóA",$S$2="II"),31,IF(AND($M120="Sinh",$S$2="I"),13,IF(AND($M120="Sinh",$S$2="II"),32,IF(AND($M120="ĐịA",$S$2="I"),14,IF(AND($M120="ĐịA",$S$2="II"),33,IF(AND($M120="KT-PL",$S$2="I"),15,IF(AND($M120="KT-PL",$S$2="II"),34,IF(AND($M120="Tin",$S$2="I"),16,IF(AND($M120="Tin",$S$2="II"),35,IF(AND($M120="CNc",$S$2="I"),17,IF(AND($M120="CNc",$S$2="II"),36,IF(AND($M120="CNn",$S$2="I"),18,IF(AND($M120="CNn",$S$2="II"),37,IF(AND($M120="Nhạc",$S$2="I"),19,IF(AND($M120="Nhạc",$S$2="II"),38,IF(AND($M120="MT",$S$2="I"),20,IF(AND($M120="MT",$S$2="II"),39,59))))))))))))))))))))))))))))))))))))))</f>
        <v>0</v>
      </c>
      <c r="K120" s="812"/>
      <c r="L120" s="815"/>
      <c r="M120" s="56" t="s">
        <v>322</v>
      </c>
      <c r="N120" s="399"/>
      <c r="O120" s="400"/>
      <c r="P120" s="400"/>
      <c r="Q120" s="567"/>
      <c r="R120" s="401"/>
      <c r="S120" s="401"/>
      <c r="T120" s="375"/>
      <c r="U120" s="376"/>
      <c r="V120" s="376"/>
      <c r="W120" s="377"/>
      <c r="X120" s="815"/>
      <c r="Y120" s="815"/>
      <c r="Z120" s="815"/>
      <c r="AA120" s="815"/>
      <c r="AB120" s="88" t="s">
        <v>85</v>
      </c>
    </row>
    <row r="121" spans="1:28" ht="11.25" customHeight="1">
      <c r="A121" s="111">
        <f>IF(N121=0,0,VLOOKUP(N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2</v>
      </c>
      <c r="B121" s="111">
        <f>IF(O121=0,0,VLOOKUP(O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2</v>
      </c>
      <c r="C121" s="111">
        <f>IF(P121=0,0,VLOOKUP(P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2</v>
      </c>
      <c r="D121" s="111">
        <f>IF(Q121=0,0,VLOOKUP(Q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2</v>
      </c>
      <c r="E121" s="111">
        <f>IF(R121=0,0,VLOOKUP(R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2</v>
      </c>
      <c r="F121" s="111">
        <f>IF(S121=0,0,VLOOKUP(S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G121" s="111">
        <f>IF(T121=0,0,VLOOKUP(T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H121" s="111">
        <f>IF(U121=0,0,VLOOKUP(U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I121" s="111">
        <f>IF(V121=0,0,VLOOKUP(V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J121" s="111">
        <f>IF(W121=0,0,VLOOKUP(W121,'T-L-K'!$B$7:$BH$36,IF(AND($M121="Văn",$S$2="I"),3,IF(AND($M121="Văn",$S$2="II"),22,IF(AND($M121="Toán",$S$2="I"),4,IF(AND($M121="Toán",$S$2="II"),23,IF(AND($M121="Anh",$S$2="I"),5,IF(AND($M121="Anh",$S$2="II"),24,IF(AND($M121="TD",$S$2="I"),6,IF(AND($M121="TD",$S$2="II"),25,IF(AND($M121="QP",$S$2="I"),7,IF(AND($M121="QP",$S$2="II"),26,IF(AND($M121="Sử",$S$2="I"),8,IF(AND($M121="Sử",$S$2="II"),27,IF(AND($M121="GDĐP",$S$2="I"),9,IF(AND($M121="GDĐP",$S$2="II"),28,IF(AND($M121="TN-HN",$S$2="I"),10,IF(AND($M121="TN-HN",$S$2="II"),29,IF(AND($M121="Lý",$S$2="I"),11,IF(AND($M121="Lý",$S$2="II"),30,IF(AND($M121="HóA",$S$2="I"),12,IF(AND($M121="HóA",$S$2="II"),31,IF(AND($M121="Sinh",$S$2="I"),13,IF(AND($M121="Sinh",$S$2="II"),32,IF(AND($M121="ĐịA",$S$2="I"),14,IF(AND($M121="ĐịA",$S$2="II"),33,IF(AND($M121="KT-PL",$S$2="I"),15,IF(AND($M121="KT-PL",$S$2="II"),34,IF(AND($M121="Tin",$S$2="I"),16,IF(AND($M121="Tin",$S$2="II"),35,IF(AND($M121="CNc",$S$2="I"),17,IF(AND($M121="CNc",$S$2="II"),36,IF(AND($M121="CNn",$S$2="I"),18,IF(AND($M121="CNn",$S$2="II"),37,IF(AND($M121="Nhạc",$S$2="I"),19,IF(AND($M121="Nhạc",$S$2="II"),38,IF(AND($M121="MT",$S$2="I"),20,IF(AND($M121="MT",$S$2="II"),39,59))))))))))))))))))))))))))))))))))))))</f>
        <v>0</v>
      </c>
      <c r="K121" s="820" t="s">
        <v>87</v>
      </c>
      <c r="L121" s="813" t="s">
        <v>316</v>
      </c>
      <c r="M121" s="57" t="s">
        <v>188</v>
      </c>
      <c r="N121" s="583" t="s">
        <v>125</v>
      </c>
      <c r="O121" s="364" t="s">
        <v>203</v>
      </c>
      <c r="P121" s="565" t="s">
        <v>204</v>
      </c>
      <c r="Q121" s="565" t="s">
        <v>205</v>
      </c>
      <c r="R121" s="568" t="s">
        <v>316</v>
      </c>
      <c r="S121" s="568"/>
      <c r="T121" s="365"/>
      <c r="U121" s="366"/>
      <c r="V121" s="366"/>
      <c r="W121" s="367"/>
      <c r="X121" s="816">
        <f>IF(K121=0,0,VLOOKUP(K121,CBGV!$B$4:$P$69,14,0))+IF(L121=0,0,VLOOKUP(L121,'T-L-K'!$B$7:$BH$36,2,0))</f>
        <v>5</v>
      </c>
      <c r="Y121" s="819">
        <f>SUM(A121:J123)</f>
        <v>14</v>
      </c>
      <c r="Z121" s="819">
        <f>SUM(A121:J123)+X121</f>
        <v>19</v>
      </c>
      <c r="AA121" s="816">
        <f>IF((Z121-(VLOOKUP(K121,CBGV!$B$4:$P$69,13,0)))&lt;=-14,"/",(Z121-(VLOOKUP(K121,CBGV!$B$4:$P$69,13,0))))</f>
        <v>2</v>
      </c>
      <c r="AB121" s="88" t="s">
        <v>85</v>
      </c>
    </row>
    <row r="122" spans="1:28" ht="11.25" customHeight="1">
      <c r="A122" s="111">
        <f>IF(N122=0,0,VLOOKUP(N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B122" s="111">
        <f>IF(O122=0,0,VLOOKUP(O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C122" s="111">
        <f>IF(P122=0,0,VLOOKUP(P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1</v>
      </c>
      <c r="D122" s="111">
        <f>IF(Q122=0,0,VLOOKUP(Q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E122" s="111">
        <f>IF(R122=0,0,VLOOKUP(R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F122" s="111">
        <f>IF(S122=0,0,VLOOKUP(S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G122" s="111">
        <f>IF(T122=0,0,VLOOKUP(T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H122" s="111">
        <f>IF(U122=0,0,VLOOKUP(U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I122" s="111">
        <f>IF(V122=0,0,VLOOKUP(V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J122" s="111">
        <f>IF(W122=0,0,VLOOKUP(W122,'T-L-K'!$B$7:$BH$36,IF(AND($M122="Văn",$S$2="I"),3,IF(AND($M122="Văn",$S$2="II"),22,IF(AND($M122="Toán",$S$2="I"),4,IF(AND($M122="Toán",$S$2="II"),23,IF(AND($M122="Anh",$S$2="I"),5,IF(AND($M122="Anh",$S$2="II"),24,IF(AND($M122="TD",$S$2="I"),6,IF(AND($M122="TD",$S$2="II"),25,IF(AND($M122="QP",$S$2="I"),7,IF(AND($M122="QP",$S$2="II"),26,IF(AND($M122="Sử",$S$2="I"),8,IF(AND($M122="Sử",$S$2="II"),27,IF(AND($M122="GDĐP",$S$2="I"),9,IF(AND($M122="GDĐP",$S$2="II"),28,IF(AND($M122="TN-HN",$S$2="I"),10,IF(AND($M122="TN-HN",$S$2="II"),29,IF(AND($M122="Lý",$S$2="I"),11,IF(AND($M122="Lý",$S$2="II"),30,IF(AND($M122="HóA",$S$2="I"),12,IF(AND($M122="HóA",$S$2="II"),31,IF(AND($M122="Sinh",$S$2="I"),13,IF(AND($M122="Sinh",$S$2="II"),32,IF(AND($M122="ĐịA",$S$2="I"),14,IF(AND($M122="ĐịA",$S$2="II"),33,IF(AND($M122="KT-PL",$S$2="I"),15,IF(AND($M122="KT-PL",$S$2="II"),34,IF(AND($M122="Tin",$S$2="I"),16,IF(AND($M122="Tin",$S$2="II"),35,IF(AND($M122="CNc",$S$2="I"),17,IF(AND($M122="CNc",$S$2="II"),36,IF(AND($M122="CNn",$S$2="I"),18,IF(AND($M122="CNn",$S$2="II"),37,IF(AND($M122="Nhạc",$S$2="I"),19,IF(AND($M122="Nhạc",$S$2="II"),38,IF(AND($M122="MT",$S$2="I"),20,IF(AND($M122="MT",$S$2="II"),39,59))))))))))))))))))))))))))))))))))))))</f>
        <v>0</v>
      </c>
      <c r="K122" s="821"/>
      <c r="L122" s="814"/>
      <c r="M122" s="51" t="s">
        <v>322</v>
      </c>
      <c r="N122" s="399" t="s">
        <v>32</v>
      </c>
      <c r="O122" s="400" t="s">
        <v>21</v>
      </c>
      <c r="P122" s="400" t="s">
        <v>149</v>
      </c>
      <c r="Q122" s="400"/>
      <c r="R122" s="569"/>
      <c r="S122" s="569"/>
      <c r="T122" s="370"/>
      <c r="U122" s="371"/>
      <c r="V122" s="371"/>
      <c r="W122" s="372"/>
      <c r="X122" s="817"/>
      <c r="Y122" s="817"/>
      <c r="Z122" s="817"/>
      <c r="AA122" s="817"/>
      <c r="AB122" s="88" t="s">
        <v>85</v>
      </c>
    </row>
    <row r="123" spans="1:28" ht="11.25" customHeight="1">
      <c r="A123" s="111">
        <f>IF(N123=0,0,VLOOKUP(N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1</v>
      </c>
      <c r="B123" s="111">
        <f>IF(O123=0,0,VLOOKUP(O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C123" s="111">
        <f>IF(P123=0,0,VLOOKUP(P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D123" s="111">
        <f>IF(Q123=0,0,VLOOKUP(Q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E123" s="111">
        <f>IF(R123=0,0,VLOOKUP(R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F123" s="111">
        <f>IF(S123=0,0,VLOOKUP(S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G123" s="111">
        <f>IF(T123=0,0,VLOOKUP(T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H123" s="111">
        <f>IF(U123=0,0,VLOOKUP(U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I123" s="111">
        <f>IF(V123=0,0,VLOOKUP(V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J123" s="111">
        <f>IF(W123=0,0,VLOOKUP(W123,'T-L-K'!$B$7:$BH$36,IF(AND($M123="Văn",$S$2="I"),3,IF(AND($M123="Văn",$S$2="II"),22,IF(AND($M123="Toán",$S$2="I"),4,IF(AND($M123="Toán",$S$2="II"),23,IF(AND($M123="Anh",$S$2="I"),5,IF(AND($M123="Anh",$S$2="II"),24,IF(AND($M123="TD",$S$2="I"),6,IF(AND($M123="TD",$S$2="II"),25,IF(AND($M123="QP",$S$2="I"),7,IF(AND($M123="QP",$S$2="II"),26,IF(AND($M123="Sử",$S$2="I"),8,IF(AND($M123="Sử",$S$2="II"),27,IF(AND($M123="GDĐP",$S$2="I"),9,IF(AND($M123="GDĐP",$S$2="II"),28,IF(AND($M123="TN-HN",$S$2="I"),10,IF(AND($M123="TN-HN",$S$2="II"),29,IF(AND($M123="Lý",$S$2="I"),11,IF(AND($M123="Lý",$S$2="II"),30,IF(AND($M123="HóA",$S$2="I"),12,IF(AND($M123="HóA",$S$2="II"),31,IF(AND($M123="Sinh",$S$2="I"),13,IF(AND($M123="Sinh",$S$2="II"),32,IF(AND($M123="ĐịA",$S$2="I"),14,IF(AND($M123="ĐịA",$S$2="II"),33,IF(AND($M123="KT-PL",$S$2="I"),15,IF(AND($M123="KT-PL",$S$2="II"),34,IF(AND($M123="Tin",$S$2="I"),16,IF(AND($M123="Tin",$S$2="II"),35,IF(AND($M123="CNc",$S$2="I"),17,IF(AND($M123="CNc",$S$2="II"),36,IF(AND($M123="CNn",$S$2="I"),18,IF(AND($M123="CNn",$S$2="II"),37,IF(AND($M123="Nhạc",$S$2="I"),19,IF(AND($M123="Nhạc",$S$2="II"),38,IF(AND($M123="MT",$S$2="I"),20,IF(AND($M123="MT",$S$2="II"),39,59))))))))))))))))))))))))))))))))))))))</f>
        <v>0</v>
      </c>
      <c r="K123" s="822"/>
      <c r="L123" s="815"/>
      <c r="M123" s="52" t="s">
        <v>320</v>
      </c>
      <c r="N123" s="396" t="s">
        <v>316</v>
      </c>
      <c r="O123" s="397"/>
      <c r="P123" s="397"/>
      <c r="Q123" s="399"/>
      <c r="R123" s="569"/>
      <c r="S123" s="569"/>
      <c r="T123" s="375"/>
      <c r="U123" s="376"/>
      <c r="V123" s="376"/>
      <c r="W123" s="377"/>
      <c r="X123" s="818"/>
      <c r="Y123" s="818"/>
      <c r="Z123" s="818"/>
      <c r="AA123" s="818"/>
      <c r="AB123" s="88" t="s">
        <v>85</v>
      </c>
    </row>
    <row r="124" spans="1:28" ht="11.25" customHeight="1">
      <c r="A124" s="111">
        <f>IF(N124=0,0,VLOOKUP(N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B124" s="111">
        <f>IF(O124=0,0,VLOOKUP(O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C124" s="111">
        <f>IF(P124=0,0,VLOOKUP(P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D124" s="111">
        <f>IF(Q124=0,0,VLOOKUP(Q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E124" s="111">
        <f>IF(R124=0,0,VLOOKUP(R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F124" s="111">
        <f>IF(S124=0,0,VLOOKUP(S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2</v>
      </c>
      <c r="G124" s="111">
        <f>IF(T124=0,0,VLOOKUP(T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H124" s="111">
        <f>IF(U124=0,0,VLOOKUP(U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I124" s="111">
        <f>IF(V124=0,0,VLOOKUP(V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J124" s="111">
        <f>IF(W124=0,0,VLOOKUP(W124,'T-L-K'!$B$7:$BH$36,IF(AND($M124="Văn",$S$2="I"),3,IF(AND($M124="Văn",$S$2="II"),22,IF(AND($M124="Toán",$S$2="I"),4,IF(AND($M124="Toán",$S$2="II"),23,IF(AND($M124="Anh",$S$2="I"),5,IF(AND($M124="Anh",$S$2="II"),24,IF(AND($M124="TD",$S$2="I"),6,IF(AND($M124="TD",$S$2="II"),25,IF(AND($M124="QP",$S$2="I"),7,IF(AND($M124="QP",$S$2="II"),26,IF(AND($M124="Sử",$S$2="I"),8,IF(AND($M124="Sử",$S$2="II"),27,IF(AND($M124="GDĐP",$S$2="I"),9,IF(AND($M124="GDĐP",$S$2="II"),28,IF(AND($M124="TN-HN",$S$2="I"),10,IF(AND($M124="TN-HN",$S$2="II"),29,IF(AND($M124="Lý",$S$2="I"),11,IF(AND($M124="Lý",$S$2="II"),30,IF(AND($M124="HóA",$S$2="I"),12,IF(AND($M124="HóA",$S$2="II"),31,IF(AND($M124="Sinh",$S$2="I"),13,IF(AND($M124="Sinh",$S$2="II"),32,IF(AND($M124="ĐịA",$S$2="I"),14,IF(AND($M124="ĐịA",$S$2="II"),33,IF(AND($M124="KT-PL",$S$2="I"),15,IF(AND($M124="KT-PL",$S$2="II"),34,IF(AND($M124="Tin",$S$2="I"),16,IF(AND($M124="Tin",$S$2="II"),35,IF(AND($M124="CNc",$S$2="I"),17,IF(AND($M124="CNc",$S$2="II"),36,IF(AND($M124="CNn",$S$2="I"),18,IF(AND($M124="CNn",$S$2="II"),37,IF(AND($M124="Nhạc",$S$2="I"),19,IF(AND($M124="Nhạc",$S$2="II"),38,IF(AND($M124="MT",$S$2="I"),20,IF(AND($M124="MT",$S$2="II"),39,59))))))))))))))))))))))))))))))))))))))</f>
        <v>0</v>
      </c>
      <c r="K124" s="810" t="s">
        <v>89</v>
      </c>
      <c r="L124" s="813">
        <f>IF(K124=0,0,VLOOKUP(K124,CBGV!$B$4:$M$69,12,0))</f>
        <v>0</v>
      </c>
      <c r="M124" s="54" t="s">
        <v>323</v>
      </c>
      <c r="N124" s="396" t="s">
        <v>141</v>
      </c>
      <c r="O124" s="397" t="s">
        <v>216</v>
      </c>
      <c r="P124" s="397" t="s">
        <v>217</v>
      </c>
      <c r="Q124" s="397" t="s">
        <v>125</v>
      </c>
      <c r="R124" s="398" t="s">
        <v>139</v>
      </c>
      <c r="S124" s="398" t="s">
        <v>206</v>
      </c>
      <c r="T124" s="365" t="s">
        <v>316</v>
      </c>
      <c r="U124" s="366"/>
      <c r="V124" s="366"/>
      <c r="W124" s="367"/>
      <c r="X124" s="813">
        <f>IF(K124=0,0,VLOOKUP(K124,CBGV!$B$4:$P$69,14,0))+IF(L124=0,0,VLOOKUP(L124,'T-L-K'!$B$7:$BH$36,2,0))</f>
        <v>1</v>
      </c>
      <c r="Y124" s="823">
        <f>SUM(A124:J126)</f>
        <v>23</v>
      </c>
      <c r="Z124" s="823">
        <f>SUM(A124:J126)+X124</f>
        <v>24</v>
      </c>
      <c r="AA124" s="813">
        <f>IF((Z124-(VLOOKUP(K124,CBGV!$B$4:$P$69,13,0)))&lt;=-14,"/",(Z124-(VLOOKUP(K124,CBGV!$B$4:$P$69,13,0))))</f>
        <v>7</v>
      </c>
      <c r="AB124" s="88" t="s">
        <v>85</v>
      </c>
    </row>
    <row r="125" spans="1:28" ht="11.25" customHeight="1">
      <c r="A125" s="111">
        <f>IF(N125=0,0,VLOOKUP(N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B125" s="111">
        <f>IF(O125=0,0,VLOOKUP(O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C125" s="111">
        <f>IF(P125=0,0,VLOOKUP(P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D125" s="111">
        <f>IF(Q125=0,0,VLOOKUP(Q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E125" s="111">
        <f>IF(R125=0,0,VLOOKUP(R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F125" s="111">
        <f>IF(S125=0,0,VLOOKUP(S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G125" s="111">
        <f>IF(T125=0,0,VLOOKUP(T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H125" s="111">
        <f>IF(U125=0,0,VLOOKUP(U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I125" s="111">
        <f>IF(V125=0,0,VLOOKUP(V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J125" s="111">
        <f>IF(W125=0,0,VLOOKUP(W125,'T-L-K'!$B$7:$BH$36,IF(AND($M125="Văn",$S$2="I"),3,IF(AND($M125="Văn",$S$2="II"),22,IF(AND($M125="Toán",$S$2="I"),4,IF(AND($M125="Toán",$S$2="II"),23,IF(AND($M125="Anh",$S$2="I"),5,IF(AND($M125="Anh",$S$2="II"),24,IF(AND($M125="TD",$S$2="I"),6,IF(AND($M125="TD",$S$2="II"),25,IF(AND($M125="QP",$S$2="I"),7,IF(AND($M125="QP",$S$2="II"),26,IF(AND($M125="Sử",$S$2="I"),8,IF(AND($M125="Sử",$S$2="II"),27,IF(AND($M125="GDĐP",$S$2="I"),9,IF(AND($M125="GDĐP",$S$2="II"),28,IF(AND($M125="TN-HN",$S$2="I"),10,IF(AND($M125="TN-HN",$S$2="II"),29,IF(AND($M125="Lý",$S$2="I"),11,IF(AND($M125="Lý",$S$2="II"),30,IF(AND($M125="HóA",$S$2="I"),12,IF(AND($M125="HóA",$S$2="II"),31,IF(AND($M125="Sinh",$S$2="I"),13,IF(AND($M125="Sinh",$S$2="II"),32,IF(AND($M125="ĐịA",$S$2="I"),14,IF(AND($M125="ĐịA",$S$2="II"),33,IF(AND($M125="KT-PL",$S$2="I"),15,IF(AND($M125="KT-PL",$S$2="II"),34,IF(AND($M125="Tin",$S$2="I"),16,IF(AND($M125="Tin",$S$2="II"),35,IF(AND($M125="CNc",$S$2="I"),17,IF(AND($M125="CNc",$S$2="II"),36,IF(AND($M125="CNn",$S$2="I"),18,IF(AND($M125="CNn",$S$2="II"),37,IF(AND($M125="Nhạc",$S$2="I"),19,IF(AND($M125="Nhạc",$S$2="II"),38,IF(AND($M125="MT",$S$2="I"),20,IF(AND($M125="MT",$S$2="II"),39,59))))))))))))))))))))))))))))))))))))))</f>
        <v>1</v>
      </c>
      <c r="K125" s="811"/>
      <c r="L125" s="814"/>
      <c r="M125" s="54" t="s">
        <v>322</v>
      </c>
      <c r="N125" s="399" t="s">
        <v>18</v>
      </c>
      <c r="O125" s="400" t="s">
        <v>24</v>
      </c>
      <c r="P125" s="400" t="s">
        <v>143</v>
      </c>
      <c r="Q125" s="400" t="s">
        <v>125</v>
      </c>
      <c r="R125" s="401" t="s">
        <v>139</v>
      </c>
      <c r="S125" s="401" t="s">
        <v>198</v>
      </c>
      <c r="T125" s="370" t="s">
        <v>199</v>
      </c>
      <c r="U125" s="371" t="s">
        <v>200</v>
      </c>
      <c r="V125" s="371" t="s">
        <v>201</v>
      </c>
      <c r="W125" s="372" t="s">
        <v>202</v>
      </c>
      <c r="X125" s="814"/>
      <c r="Y125" s="814"/>
      <c r="Z125" s="814"/>
      <c r="AA125" s="814"/>
      <c r="AB125" s="88" t="s">
        <v>85</v>
      </c>
    </row>
    <row r="126" spans="1:28" ht="11.25" customHeight="1">
      <c r="A126" s="111">
        <f>IF(N126=0,0,VLOOKUP(N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1</v>
      </c>
      <c r="B126" s="111">
        <f>IF(O126=0,0,VLOOKUP(O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C126" s="111">
        <f>IF(P126=0,0,VLOOKUP(P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D126" s="111">
        <f>IF(Q126=0,0,VLOOKUP(Q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E126" s="111">
        <f>IF(R126=0,0,VLOOKUP(R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F126" s="111">
        <f>IF(S126=0,0,VLOOKUP(S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G126" s="111">
        <f>IF(T126=0,0,VLOOKUP(T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H126" s="111">
        <f>IF(U126=0,0,VLOOKUP(U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I126" s="111">
        <f>IF(V126=0,0,VLOOKUP(V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J126" s="111">
        <f>IF(W126=0,0,VLOOKUP(W126,'T-L-K'!$B$7:$BH$36,IF(AND($M126="Văn",$S$2="I"),3,IF(AND($M126="Văn",$S$2="II"),22,IF(AND($M126="Toán",$S$2="I"),4,IF(AND($M126="Toán",$S$2="II"),23,IF(AND($M126="Anh",$S$2="I"),5,IF(AND($M126="Anh",$S$2="II"),24,IF(AND($M126="TD",$S$2="I"),6,IF(AND($M126="TD",$S$2="II"),25,IF(AND($M126="QP",$S$2="I"),7,IF(AND($M126="QP",$S$2="II"),26,IF(AND($M126="Sử",$S$2="I"),8,IF(AND($M126="Sử",$S$2="II"),27,IF(AND($M126="GDĐP",$S$2="I"),9,IF(AND($M126="GDĐP",$S$2="II"),28,IF(AND($M126="TN-HN",$S$2="I"),10,IF(AND($M126="TN-HN",$S$2="II"),29,IF(AND($M126="Lý",$S$2="I"),11,IF(AND($M126="Lý",$S$2="II"),30,IF(AND($M126="HóA",$S$2="I"),12,IF(AND($M126="HóA",$S$2="II"),31,IF(AND($M126="Sinh",$S$2="I"),13,IF(AND($M126="Sinh",$S$2="II"),32,IF(AND($M126="ĐịA",$S$2="I"),14,IF(AND($M126="ĐịA",$S$2="II"),33,IF(AND($M126="KT-PL",$S$2="I"),15,IF(AND($M126="KT-PL",$S$2="II"),34,IF(AND($M126="Tin",$S$2="I"),16,IF(AND($M126="Tin",$S$2="II"),35,IF(AND($M126="CNc",$S$2="I"),17,IF(AND($M126="CNc",$S$2="II"),36,IF(AND($M126="CNn",$S$2="I"),18,IF(AND($M126="CNn",$S$2="II"),37,IF(AND($M126="Nhạc",$S$2="I"),19,IF(AND($M126="Nhạc",$S$2="II"),38,IF(AND($M126="MT",$S$2="I"),20,IF(AND($M126="MT",$S$2="II"),39,59))))))))))))))))))))))))))))))))))))))</f>
        <v>0</v>
      </c>
      <c r="K126" s="812"/>
      <c r="L126" s="815"/>
      <c r="M126" s="56" t="s">
        <v>320</v>
      </c>
      <c r="N126" s="403" t="s">
        <v>139</v>
      </c>
      <c r="O126" s="374"/>
      <c r="P126" s="374"/>
      <c r="Q126" s="374"/>
      <c r="R126" s="375"/>
      <c r="S126" s="375"/>
      <c r="T126" s="375"/>
      <c r="U126" s="376"/>
      <c r="V126" s="376"/>
      <c r="W126" s="377"/>
      <c r="X126" s="815"/>
      <c r="Y126" s="815"/>
      <c r="Z126" s="815"/>
      <c r="AA126" s="815"/>
      <c r="AB126" s="88" t="s">
        <v>85</v>
      </c>
    </row>
    <row r="127" spans="1:28" ht="11.25" customHeight="1">
      <c r="A127" s="111">
        <f>IF(N127=0,0,VLOOKUP(N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B127" s="111">
        <f>IF(O127=0,0,VLOOKUP(O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C127" s="111">
        <f>IF(P127=0,0,VLOOKUP(P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D127" s="111">
        <f>IF(Q127=0,0,VLOOKUP(Q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2</v>
      </c>
      <c r="E127" s="111">
        <f>IF(R127=0,0,VLOOKUP(R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F127" s="111">
        <f>IF(S127=0,0,VLOOKUP(S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G127" s="111">
        <f>IF(T127=0,0,VLOOKUP(T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H127" s="111">
        <f>IF(U127=0,0,VLOOKUP(U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I127" s="111">
        <f>IF(V127=0,0,VLOOKUP(V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J127" s="111">
        <f>IF(W127=0,0,VLOOKUP(W127,'T-L-K'!$B$7:$BH$36,IF(AND($M127="Văn",$S$2="I"),3,IF(AND($M127="Văn",$S$2="II"),22,IF(AND($M127="Toán",$S$2="I"),4,IF(AND($M127="Toán",$S$2="II"),23,IF(AND($M127="Anh",$S$2="I"),5,IF(AND($M127="Anh",$S$2="II"),24,IF(AND($M127="TD",$S$2="I"),6,IF(AND($M127="TD",$S$2="II"),25,IF(AND($M127="QP",$S$2="I"),7,IF(AND($M127="QP",$S$2="II"),26,IF(AND($M127="Sử",$S$2="I"),8,IF(AND($M127="Sử",$S$2="II"),27,IF(AND($M127="GDĐP",$S$2="I"),9,IF(AND($M127="GDĐP",$S$2="II"),28,IF(AND($M127="TN-HN",$S$2="I"),10,IF(AND($M127="TN-HN",$S$2="II"),29,IF(AND($M127="Lý",$S$2="I"),11,IF(AND($M127="Lý",$S$2="II"),30,IF(AND($M127="HóA",$S$2="I"),12,IF(AND($M127="HóA",$S$2="II"),31,IF(AND($M127="Sinh",$S$2="I"),13,IF(AND($M127="Sinh",$S$2="II"),32,IF(AND($M127="ĐịA",$S$2="I"),14,IF(AND($M127="ĐịA",$S$2="II"),33,IF(AND($M127="KT-PL",$S$2="I"),15,IF(AND($M127="KT-PL",$S$2="II"),34,IF(AND($M127="Tin",$S$2="I"),16,IF(AND($M127="Tin",$S$2="II"),35,IF(AND($M127="CNc",$S$2="I"),17,IF(AND($M127="CNc",$S$2="II"),36,IF(AND($M127="CNn",$S$2="I"),18,IF(AND($M127="CNn",$S$2="II"),37,IF(AND($M127="Nhạc",$S$2="I"),19,IF(AND($M127="Nhạc",$S$2="II"),38,IF(AND($M127="MT",$S$2="I"),20,IF(AND($M127="MT",$S$2="II"),39,59))))))))))))))))))))))))))))))))))))))</f>
        <v>0</v>
      </c>
      <c r="K127" s="820" t="s">
        <v>442</v>
      </c>
      <c r="L127" s="813">
        <f>IF(K127=0,0,VLOOKUP(K127,CBGV!$B$4:$M$69,12,0))</f>
        <v>0</v>
      </c>
      <c r="M127" s="57" t="s">
        <v>323</v>
      </c>
      <c r="N127" s="404" t="s">
        <v>32</v>
      </c>
      <c r="O127" s="405" t="s">
        <v>21</v>
      </c>
      <c r="P127" s="405" t="s">
        <v>117</v>
      </c>
      <c r="Q127" s="405" t="s">
        <v>198</v>
      </c>
      <c r="R127" s="365"/>
      <c r="S127" s="365"/>
      <c r="T127" s="365"/>
      <c r="U127" s="366"/>
      <c r="V127" s="366"/>
      <c r="W127" s="367"/>
      <c r="X127" s="816">
        <f>IF(K127=0,0,VLOOKUP(K127,CBGV!$B$4:$P$69,14,0))+IF(L127=0,0,VLOOKUP(L127,'T-L-K'!$B$7:$BH$36,2,0))</f>
        <v>7.5</v>
      </c>
      <c r="Y127" s="819">
        <f>SUM(A127:J129)</f>
        <v>18</v>
      </c>
      <c r="Z127" s="819">
        <f>SUM(A127:J129)+X127</f>
        <v>25.5</v>
      </c>
      <c r="AA127" s="816">
        <f>IF((Z127-(VLOOKUP(K127,CBGV!$B$4:$P$69,13,0)))&lt;=-14,"/",(Z127-(VLOOKUP(K127,CBGV!$B$4:$P$69,13,0))))</f>
        <v>10.5</v>
      </c>
      <c r="AB127" s="88" t="s">
        <v>85</v>
      </c>
    </row>
    <row r="128" spans="1:28" ht="11.25" customHeight="1">
      <c r="A128" s="111">
        <f>IF(N128=0,0,VLOOKUP(N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1</v>
      </c>
      <c r="B128" s="111">
        <f>IF(O128=0,0,VLOOKUP(O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1</v>
      </c>
      <c r="C128" s="111">
        <f>IF(P128=0,0,VLOOKUP(P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1</v>
      </c>
      <c r="D128" s="111">
        <f>IF(Q128=0,0,VLOOKUP(Q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1</v>
      </c>
      <c r="E128" s="111">
        <f>IF(R128=0,0,VLOOKUP(R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1</v>
      </c>
      <c r="F128" s="111">
        <f>IF(S128=0,0,VLOOKUP(S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1</v>
      </c>
      <c r="G128" s="111">
        <f>IF(T128=0,0,VLOOKUP(T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1</v>
      </c>
      <c r="H128" s="111">
        <f>IF(U128=0,0,VLOOKUP(U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1</v>
      </c>
      <c r="I128" s="111">
        <f>IF(V128=0,0,VLOOKUP(V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1</v>
      </c>
      <c r="J128" s="111">
        <f>IF(W128=0,0,VLOOKUP(W128,'T-L-K'!$B$7:$BH$36,IF(AND($M128="Văn",$S$2="I"),3,IF(AND($M128="Văn",$S$2="II"),22,IF(AND($M128="Toán",$S$2="I"),4,IF(AND($M128="Toán",$S$2="II"),23,IF(AND($M128="Anh",$S$2="I"),5,IF(AND($M128="Anh",$S$2="II"),24,IF(AND($M128="TD",$S$2="I"),6,IF(AND($M128="TD",$S$2="II"),25,IF(AND($M128="QP",$S$2="I"),7,IF(AND($M128="QP",$S$2="II"),26,IF(AND($M128="Sử",$S$2="I"),8,IF(AND($M128="Sử",$S$2="II"),27,IF(AND($M128="GDĐP",$S$2="I"),9,IF(AND($M128="GDĐP",$S$2="II"),28,IF(AND($M128="TN-HN",$S$2="I"),10,IF(AND($M128="TN-HN",$S$2="II"),29,IF(AND($M128="Lý",$S$2="I"),11,IF(AND($M128="Lý",$S$2="II"),30,IF(AND($M128="HóA",$S$2="I"),12,IF(AND($M128="HóA",$S$2="II"),31,IF(AND($M128="Sinh",$S$2="I"),13,IF(AND($M128="Sinh",$S$2="II"),32,IF(AND($M128="ĐịA",$S$2="I"),14,IF(AND($M128="ĐịA",$S$2="II"),33,IF(AND($M128="KT-PL",$S$2="I"),15,IF(AND($M128="KT-PL",$S$2="II"),34,IF(AND($M128="Tin",$S$2="I"),16,IF(AND($M128="Tin",$S$2="II"),35,IF(AND($M128="CNc",$S$2="I"),17,IF(AND($M128="CNc",$S$2="II"),36,IF(AND($M128="CNn",$S$2="I"),18,IF(AND($M128="CNn",$S$2="II"),37,IF(AND($M128="Nhạc",$S$2="I"),19,IF(AND($M128="Nhạc",$S$2="II"),38,IF(AND($M128="MT",$S$2="I"),20,IF(AND($M128="MT",$S$2="II"),39,59))))))))))))))))))))))))))))))))))))))</f>
        <v>1</v>
      </c>
      <c r="K128" s="821"/>
      <c r="L128" s="814"/>
      <c r="M128" s="51" t="s">
        <v>322</v>
      </c>
      <c r="N128" s="368" t="s">
        <v>32</v>
      </c>
      <c r="O128" s="369" t="s">
        <v>21</v>
      </c>
      <c r="P128" s="369" t="s">
        <v>149</v>
      </c>
      <c r="Q128" s="369" t="s">
        <v>122</v>
      </c>
      <c r="R128" s="370" t="s">
        <v>117</v>
      </c>
      <c r="S128" s="370" t="s">
        <v>203</v>
      </c>
      <c r="T128" s="370" t="s">
        <v>204</v>
      </c>
      <c r="U128" s="371" t="s">
        <v>205</v>
      </c>
      <c r="V128" s="371" t="s">
        <v>206</v>
      </c>
      <c r="W128" s="372" t="s">
        <v>316</v>
      </c>
      <c r="X128" s="817"/>
      <c r="Y128" s="817"/>
      <c r="Z128" s="817"/>
      <c r="AA128" s="817"/>
      <c r="AB128" s="88" t="s">
        <v>85</v>
      </c>
    </row>
    <row r="129" spans="1:28" ht="11.25" customHeight="1">
      <c r="A129" s="111">
        <f>IF(N129=0,0,VLOOKUP(N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B129" s="111">
        <f>IF(O129=0,0,VLOOKUP(O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C129" s="111">
        <f>IF(P129=0,0,VLOOKUP(P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D129" s="111">
        <f>IF(Q129=0,0,VLOOKUP(Q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E129" s="111">
        <f>IF(R129=0,0,VLOOKUP(R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F129" s="111">
        <f>IF(S129=0,0,VLOOKUP(S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G129" s="111">
        <f>IF(T129=0,0,VLOOKUP(T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H129" s="111">
        <f>IF(U129=0,0,VLOOKUP(U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I129" s="111">
        <f>IF(V129=0,0,VLOOKUP(V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J129" s="111">
        <f>IF(W129=0,0,VLOOKUP(W129,'T-L-K'!$B$7:$BH$36,IF(AND($M129="Văn",$S$2="I"),3,IF(AND($M129="Văn",$S$2="II"),22,IF(AND($M129="Toán",$S$2="I"),4,IF(AND($M129="Toán",$S$2="II"),23,IF(AND($M129="Anh",$S$2="I"),5,IF(AND($M129="Anh",$S$2="II"),24,IF(AND($M129="TD",$S$2="I"),6,IF(AND($M129="TD",$S$2="II"),25,IF(AND($M129="QP",$S$2="I"),7,IF(AND($M129="QP",$S$2="II"),26,IF(AND($M129="Sử",$S$2="I"),8,IF(AND($M129="Sử",$S$2="II"),27,IF(AND($M129="GDĐP",$S$2="I"),9,IF(AND($M129="GDĐP",$S$2="II"),28,IF(AND($M129="TN-HN",$S$2="I"),10,IF(AND($M129="TN-HN",$S$2="II"),29,IF(AND($M129="Lý",$S$2="I"),11,IF(AND($M129="Lý",$S$2="II"),30,IF(AND($M129="HóA",$S$2="I"),12,IF(AND($M129="HóA",$S$2="II"),31,IF(AND($M129="Sinh",$S$2="I"),13,IF(AND($M129="Sinh",$S$2="II"),32,IF(AND($M129="ĐịA",$S$2="I"),14,IF(AND($M129="ĐịA",$S$2="II"),33,IF(AND($M129="KT-PL",$S$2="I"),15,IF(AND($M129="KT-PL",$S$2="II"),34,IF(AND($M129="Tin",$S$2="I"),16,IF(AND($M129="Tin",$S$2="II"),35,IF(AND($M129="CNc",$S$2="I"),17,IF(AND($M129="CNc",$S$2="II"),36,IF(AND($M129="CNn",$S$2="I"),18,IF(AND($M129="CNn",$S$2="II"),37,IF(AND($M129="Nhạc",$S$2="I"),19,IF(AND($M129="Nhạc",$S$2="II"),38,IF(AND($M129="MT",$S$2="I"),20,IF(AND($M129="MT",$S$2="II"),39,59))))))))))))))))))))))))))))))))))))))</f>
        <v>0</v>
      </c>
      <c r="K129" s="822"/>
      <c r="L129" s="815"/>
      <c r="M129" s="52" t="s">
        <v>322</v>
      </c>
      <c r="N129" s="373"/>
      <c r="O129" s="374"/>
      <c r="P129" s="374"/>
      <c r="Q129" s="374"/>
      <c r="R129" s="375"/>
      <c r="S129" s="375"/>
      <c r="T129" s="375"/>
      <c r="U129" s="376"/>
      <c r="V129" s="376"/>
      <c r="W129" s="377"/>
      <c r="X129" s="818"/>
      <c r="Y129" s="818"/>
      <c r="Z129" s="818"/>
      <c r="AA129" s="818"/>
      <c r="AB129" s="88" t="s">
        <v>85</v>
      </c>
    </row>
    <row r="130" spans="1:28" ht="11.25" customHeight="1">
      <c r="A130" s="111">
        <f>IF(N130=0,0,VLOOKUP(N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3</v>
      </c>
      <c r="B130" s="111">
        <f>IF(O130=0,0,VLOOKUP(O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3</v>
      </c>
      <c r="C130" s="111">
        <f>IF(P130=0,0,VLOOKUP(P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D130" s="111">
        <f>IF(Q130=0,0,VLOOKUP(Q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E130" s="111">
        <f>IF(R130=0,0,VLOOKUP(R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F130" s="111">
        <f>IF(S130=0,0,VLOOKUP(S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G130" s="111">
        <f>IF(T130=0,0,VLOOKUP(T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H130" s="111">
        <f>IF(U130=0,0,VLOOKUP(U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I130" s="111">
        <f>IF(V130=0,0,VLOOKUP(V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J130" s="111">
        <f>IF(W130=0,0,VLOOKUP(W130,'T-L-K'!$B$7:$BH$36,IF(AND($M130="Văn",$S$2="I"),3,IF(AND($M130="Văn",$S$2="II"),22,IF(AND($M130="Toán",$S$2="I"),4,IF(AND($M130="Toán",$S$2="II"),23,IF(AND($M130="Anh",$S$2="I"),5,IF(AND($M130="Anh",$S$2="II"),24,IF(AND($M130="TD",$S$2="I"),6,IF(AND($M130="TD",$S$2="II"),25,IF(AND($M130="QP",$S$2="I"),7,IF(AND($M130="QP",$S$2="II"),26,IF(AND($M130="Sử",$S$2="I"),8,IF(AND($M130="Sử",$S$2="II"),27,IF(AND($M130="GDĐP",$S$2="I"),9,IF(AND($M130="GDĐP",$S$2="II"),28,IF(AND($M130="TN-HN",$S$2="I"),10,IF(AND($M130="TN-HN",$S$2="II"),29,IF(AND($M130="Lý",$S$2="I"),11,IF(AND($M130="Lý",$S$2="II"),30,IF(AND($M130="HóA",$S$2="I"),12,IF(AND($M130="HóA",$S$2="II"),31,IF(AND($M130="Sinh",$S$2="I"),13,IF(AND($M130="Sinh",$S$2="II"),32,IF(AND($M130="ĐịA",$S$2="I"),14,IF(AND($M130="ĐịA",$S$2="II"),33,IF(AND($M130="KT-PL",$S$2="I"),15,IF(AND($M130="KT-PL",$S$2="II"),34,IF(AND($M130="Tin",$S$2="I"),16,IF(AND($M130="Tin",$S$2="II"),35,IF(AND($M130="CNc",$S$2="I"),17,IF(AND($M130="CNc",$S$2="II"),36,IF(AND($M130="CNn",$S$2="I"),18,IF(AND($M130="CNn",$S$2="II"),37,IF(AND($M130="Nhạc",$S$2="I"),19,IF(AND($M130="Nhạc",$S$2="II"),38,IF(AND($M130="MT",$S$2="I"),20,IF(AND($M130="MT",$S$2="II"),39,59))))))))))))))))))))))))))))))))))))))</f>
        <v>0</v>
      </c>
      <c r="K130" s="810" t="s">
        <v>91</v>
      </c>
      <c r="L130" s="813" t="str">
        <f>IF(K130=0,0,VLOOKUP(K130,CBGV!$B$4:$M$69,12,0))</f>
        <v>12A5</v>
      </c>
      <c r="M130" s="54" t="s">
        <v>33</v>
      </c>
      <c r="N130" s="363" t="s">
        <v>174</v>
      </c>
      <c r="O130" s="364" t="s">
        <v>216</v>
      </c>
      <c r="P130" s="364"/>
      <c r="Q130" s="364"/>
      <c r="R130" s="406"/>
      <c r="S130" s="406"/>
      <c r="T130" s="406"/>
      <c r="U130" s="366"/>
      <c r="V130" s="366"/>
      <c r="W130" s="367"/>
      <c r="X130" s="813">
        <f>IF(K130=0,0,VLOOKUP(K130,CBGV!$B$4:$P$69,14,0))+IF(L130=0,0,VLOOKUP(L130,'T-L-K'!$B$7:$BH$36,2,0))</f>
        <v>8</v>
      </c>
      <c r="Y130" s="823">
        <f>SUM(A130:J132)</f>
        <v>14</v>
      </c>
      <c r="Z130" s="823">
        <f>SUM(A130:J132)+X130</f>
        <v>22</v>
      </c>
      <c r="AA130" s="813">
        <f>IF((Z130-(VLOOKUP(K130,CBGV!$B$4:$P$69,13,0)))&lt;=-14,"/",(Z130-(VLOOKUP(K130,CBGV!$B$4:$P$69,13,0))))</f>
        <v>5</v>
      </c>
      <c r="AB130" s="88" t="s">
        <v>90</v>
      </c>
    </row>
    <row r="131" spans="1:28" ht="11.25" customHeight="1">
      <c r="A131" s="111">
        <f>IF(N131=0,0,VLOOKUP(N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B131" s="111">
        <f>IF(O131=0,0,VLOOKUP(O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C131" s="111">
        <f>IF(P131=0,0,VLOOKUP(P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D131" s="111">
        <f>IF(Q131=0,0,VLOOKUP(Q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E131" s="111">
        <f>IF(R131=0,0,VLOOKUP(R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F131" s="111">
        <f>IF(S131=0,0,VLOOKUP(S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G131" s="111">
        <f>IF(T131=0,0,VLOOKUP(T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1</v>
      </c>
      <c r="H131" s="111">
        <f>IF(U131=0,0,VLOOKUP(U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I131" s="111">
        <f>IF(V131=0,0,VLOOKUP(V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J131" s="111">
        <f>IF(W131=0,0,VLOOKUP(W131,'T-L-K'!$B$7:$BH$36,IF(AND($M131="Văn",$S$2="I"),3,IF(AND($M131="Văn",$S$2="II"),22,IF(AND($M131="Toán",$S$2="I"),4,IF(AND($M131="Toán",$S$2="II"),23,IF(AND($M131="Anh",$S$2="I"),5,IF(AND($M131="Anh",$S$2="II"),24,IF(AND($M131="TD",$S$2="I"),6,IF(AND($M131="TD",$S$2="II"),25,IF(AND($M131="QP",$S$2="I"),7,IF(AND($M131="QP",$S$2="II"),26,IF(AND($M131="Sử",$S$2="I"),8,IF(AND($M131="Sử",$S$2="II"),27,IF(AND($M131="GDĐP",$S$2="I"),9,IF(AND($M131="GDĐP",$S$2="II"),28,IF(AND($M131="TN-HN",$S$2="I"),10,IF(AND($M131="TN-HN",$S$2="II"),29,IF(AND($M131="Lý",$S$2="I"),11,IF(AND($M131="Lý",$S$2="II"),30,IF(AND($M131="HóA",$S$2="I"),12,IF(AND($M131="HóA",$S$2="II"),31,IF(AND($M131="Sinh",$S$2="I"),13,IF(AND($M131="Sinh",$S$2="II"),32,IF(AND($M131="ĐịA",$S$2="I"),14,IF(AND($M131="ĐịA",$S$2="II"),33,IF(AND($M131="KT-PL",$S$2="I"),15,IF(AND($M131="KT-PL",$S$2="II"),34,IF(AND($M131="Tin",$S$2="I"),16,IF(AND($M131="Tin",$S$2="II"),35,IF(AND($M131="CNc",$S$2="I"),17,IF(AND($M131="CNc",$S$2="II"),36,IF(AND($M131="CNn",$S$2="I"),18,IF(AND($M131="CNn",$S$2="II"),37,IF(AND($M131="Nhạc",$S$2="I"),19,IF(AND($M131="Nhạc",$S$2="II"),38,IF(AND($M131="MT",$S$2="I"),20,IF(AND($M131="MT",$S$2="II"),39,59))))))))))))))))))))))))))))))))))))))</f>
        <v>0</v>
      </c>
      <c r="K131" s="811"/>
      <c r="L131" s="814"/>
      <c r="M131" s="55" t="s">
        <v>322</v>
      </c>
      <c r="N131" s="368" t="s">
        <v>27</v>
      </c>
      <c r="O131" s="369" t="s">
        <v>30</v>
      </c>
      <c r="P131" s="369" t="s">
        <v>174</v>
      </c>
      <c r="Q131" s="369" t="s">
        <v>216</v>
      </c>
      <c r="R131" s="407" t="s">
        <v>18</v>
      </c>
      <c r="S131" s="407" t="s">
        <v>24</v>
      </c>
      <c r="T131" s="407" t="s">
        <v>143</v>
      </c>
      <c r="U131" s="371"/>
      <c r="V131" s="371"/>
      <c r="W131" s="372"/>
      <c r="X131" s="814"/>
      <c r="Y131" s="814"/>
      <c r="Z131" s="814"/>
      <c r="AA131" s="814"/>
      <c r="AB131" s="88" t="s">
        <v>90</v>
      </c>
    </row>
    <row r="132" spans="1:28" ht="11.25" customHeight="1">
      <c r="A132" s="111">
        <f>IF(N132=0,0,VLOOKUP(N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1</v>
      </c>
      <c r="B132" s="111">
        <f>IF(O132=0,0,VLOOKUP(O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C132" s="111">
        <f>IF(P132=0,0,VLOOKUP(P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D132" s="111">
        <f>IF(Q132=0,0,VLOOKUP(Q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E132" s="111">
        <f>IF(R132=0,0,VLOOKUP(R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F132" s="111">
        <f>IF(S132=0,0,VLOOKUP(S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G132" s="111">
        <f>IF(T132=0,0,VLOOKUP(T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H132" s="111">
        <f>IF(U132=0,0,VLOOKUP(U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I132" s="111">
        <f>IF(V132=0,0,VLOOKUP(V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J132" s="111">
        <f>IF(W132=0,0,VLOOKUP(W132,'T-L-K'!$B$7:$BH$36,IF(AND($M132="Văn",$S$2="I"),3,IF(AND($M132="Văn",$S$2="II"),22,IF(AND($M132="Toán",$S$2="I"),4,IF(AND($M132="Toán",$S$2="II"),23,IF(AND($M132="Anh",$S$2="I"),5,IF(AND($M132="Anh",$S$2="II"),24,IF(AND($M132="TD",$S$2="I"),6,IF(AND($M132="TD",$S$2="II"),25,IF(AND($M132="QP",$S$2="I"),7,IF(AND($M132="QP",$S$2="II"),26,IF(AND($M132="Sử",$S$2="I"),8,IF(AND($M132="Sử",$S$2="II"),27,IF(AND($M132="GDĐP",$S$2="I"),9,IF(AND($M132="GDĐP",$S$2="II"),28,IF(AND($M132="TN-HN",$S$2="I"),10,IF(AND($M132="TN-HN",$S$2="II"),29,IF(AND($M132="Lý",$S$2="I"),11,IF(AND($M132="Lý",$S$2="II"),30,IF(AND($M132="HóA",$S$2="I"),12,IF(AND($M132="HóA",$S$2="II"),31,IF(AND($M132="Sinh",$S$2="I"),13,IF(AND($M132="Sinh",$S$2="II"),32,IF(AND($M132="ĐịA",$S$2="I"),14,IF(AND($M132="ĐịA",$S$2="II"),33,IF(AND($M132="KT-PL",$S$2="I"),15,IF(AND($M132="KT-PL",$S$2="II"),34,IF(AND($M132="Tin",$S$2="I"),16,IF(AND($M132="Tin",$S$2="II"),35,IF(AND($M132="CNc",$S$2="I"),17,IF(AND($M132="CNc",$S$2="II"),36,IF(AND($M132="CNn",$S$2="I"),18,IF(AND($M132="CNn",$S$2="II"),37,IF(AND($M132="Nhạc",$S$2="I"),19,IF(AND($M132="Nhạc",$S$2="II"),38,IF(AND($M132="MT",$S$2="I"),20,IF(AND($M132="MT",$S$2="II"),39,59))))))))))))))))))))))))))))))))))))))</f>
        <v>0</v>
      </c>
      <c r="K132" s="812"/>
      <c r="L132" s="815"/>
      <c r="M132" s="56" t="s">
        <v>320</v>
      </c>
      <c r="N132" s="373" t="s">
        <v>174</v>
      </c>
      <c r="O132" s="374"/>
      <c r="P132" s="374"/>
      <c r="Q132" s="374"/>
      <c r="R132" s="408"/>
      <c r="S132" s="408"/>
      <c r="T132" s="408"/>
      <c r="U132" s="376"/>
      <c r="V132" s="376"/>
      <c r="W132" s="377"/>
      <c r="X132" s="815"/>
      <c r="Y132" s="815"/>
      <c r="Z132" s="815"/>
      <c r="AA132" s="815"/>
      <c r="AB132" s="88" t="s">
        <v>90</v>
      </c>
    </row>
    <row r="133" spans="1:28" ht="11.25" customHeight="1">
      <c r="A133" s="111">
        <f>IF(N133=0,0,VLOOKUP(N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3</v>
      </c>
      <c r="B133" s="111">
        <f>IF(O133=0,0,VLOOKUP(O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3</v>
      </c>
      <c r="C133" s="111">
        <f>IF(P133=0,0,VLOOKUP(P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D133" s="111">
        <f>IF(Q133=0,0,VLOOKUP(Q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E133" s="111">
        <f>IF(R133=0,0,VLOOKUP(R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F133" s="111">
        <f>IF(S133=0,0,VLOOKUP(S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G133" s="111">
        <f>IF(T133=0,0,VLOOKUP(T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H133" s="111">
        <f>IF(U133=0,0,VLOOKUP(U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I133" s="111">
        <f>IF(V133=0,0,VLOOKUP(V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J133" s="111">
        <f>IF(W133=0,0,VLOOKUP(W133,'T-L-K'!$B$7:$BH$36,IF(AND($M133="Văn",$S$2="I"),3,IF(AND($M133="Văn",$S$2="II"),22,IF(AND($M133="Toán",$S$2="I"),4,IF(AND($M133="Toán",$S$2="II"),23,IF(AND($M133="Anh",$S$2="I"),5,IF(AND($M133="Anh",$S$2="II"),24,IF(AND($M133="TD",$S$2="I"),6,IF(AND($M133="TD",$S$2="II"),25,IF(AND($M133="QP",$S$2="I"),7,IF(AND($M133="QP",$S$2="II"),26,IF(AND($M133="Sử",$S$2="I"),8,IF(AND($M133="Sử",$S$2="II"),27,IF(AND($M133="GDĐP",$S$2="I"),9,IF(AND($M133="GDĐP",$S$2="II"),28,IF(AND($M133="TN-HN",$S$2="I"),10,IF(AND($M133="TN-HN",$S$2="II"),29,IF(AND($M133="Lý",$S$2="I"),11,IF(AND($M133="Lý",$S$2="II"),30,IF(AND($M133="HóA",$S$2="I"),12,IF(AND($M133="HóA",$S$2="II"),31,IF(AND($M133="Sinh",$S$2="I"),13,IF(AND($M133="Sinh",$S$2="II"),32,IF(AND($M133="ĐịA",$S$2="I"),14,IF(AND($M133="ĐịA",$S$2="II"),33,IF(AND($M133="KT-PL",$S$2="I"),15,IF(AND($M133="KT-PL",$S$2="II"),34,IF(AND($M133="Tin",$S$2="I"),16,IF(AND($M133="Tin",$S$2="II"),35,IF(AND($M133="CNc",$S$2="I"),17,IF(AND($M133="CNc",$S$2="II"),36,IF(AND($M133="CNn",$S$2="I"),18,IF(AND($M133="CNn",$S$2="II"),37,IF(AND($M133="Nhạc",$S$2="I"),19,IF(AND($M133="Nhạc",$S$2="II"),38,IF(AND($M133="MT",$S$2="I"),20,IF(AND($M133="MT",$S$2="II"),39,59))))))))))))))))))))))))))))))))))))))</f>
        <v>0</v>
      </c>
      <c r="K133" s="820" t="s">
        <v>92</v>
      </c>
      <c r="L133" s="813" t="str">
        <f>IF(K133=0,0,VLOOKUP(K133,CBGV!$B$4:$M$69,12,0))</f>
        <v>12A6</v>
      </c>
      <c r="M133" s="57" t="s">
        <v>33</v>
      </c>
      <c r="N133" s="363" t="s">
        <v>215</v>
      </c>
      <c r="O133" s="364" t="s">
        <v>217</v>
      </c>
      <c r="P133" s="584"/>
      <c r="Q133" s="364"/>
      <c r="R133" s="406" t="s">
        <v>316</v>
      </c>
      <c r="S133" s="406"/>
      <c r="T133" s="406"/>
      <c r="U133" s="366"/>
      <c r="V133" s="366"/>
      <c r="W133" s="367"/>
      <c r="X133" s="816">
        <f>IF(K133=0,0,VLOOKUP(K133,CBGV!$B$4:$P$69,14,0))+IF(L133=0,0,VLOOKUP(L133,'T-L-K'!$B$7:$BH$36,2,0))</f>
        <v>5</v>
      </c>
      <c r="Y133" s="819">
        <f>SUM(A133:J135)</f>
        <v>14</v>
      </c>
      <c r="Z133" s="819">
        <f>SUM(A133:J135)+X133</f>
        <v>19</v>
      </c>
      <c r="AA133" s="816">
        <f>IF((Z133-(VLOOKUP(K133,CBGV!$B$4:$P$69,13,0)))&lt;=-14,"/",(Z133-(VLOOKUP(K133,CBGV!$B$4:$P$69,13,0))))</f>
        <v>2</v>
      </c>
      <c r="AB133" s="88" t="s">
        <v>90</v>
      </c>
    </row>
    <row r="134" spans="1:28" ht="11.25" customHeight="1">
      <c r="A134" s="111">
        <f>IF(N134=0,0,VLOOKUP(N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B134" s="111">
        <f>IF(O134=0,0,VLOOKUP(O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C134" s="111">
        <f>IF(P134=0,0,VLOOKUP(P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D134" s="111">
        <f>IF(Q134=0,0,VLOOKUP(Q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E134" s="111">
        <f>IF(R134=0,0,VLOOKUP(R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F134" s="111">
        <f>IF(S134=0,0,VLOOKUP(S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G134" s="111">
        <f>IF(T134=0,0,VLOOKUP(T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1</v>
      </c>
      <c r="H134" s="111">
        <f>IF(U134=0,0,VLOOKUP(U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I134" s="111">
        <f>IF(V134=0,0,VLOOKUP(V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J134" s="111">
        <f>IF(W134=0,0,VLOOKUP(W134,'T-L-K'!$B$7:$BH$36,IF(AND($M134="Văn",$S$2="I"),3,IF(AND($M134="Văn",$S$2="II"),22,IF(AND($M134="Toán",$S$2="I"),4,IF(AND($M134="Toán",$S$2="II"),23,IF(AND($M134="Anh",$S$2="I"),5,IF(AND($M134="Anh",$S$2="II"),24,IF(AND($M134="TD",$S$2="I"),6,IF(AND($M134="TD",$S$2="II"),25,IF(AND($M134="QP",$S$2="I"),7,IF(AND($M134="QP",$S$2="II"),26,IF(AND($M134="Sử",$S$2="I"),8,IF(AND($M134="Sử",$S$2="II"),27,IF(AND($M134="GDĐP",$S$2="I"),9,IF(AND($M134="GDĐP",$S$2="II"),28,IF(AND($M134="TN-HN",$S$2="I"),10,IF(AND($M134="TN-HN",$S$2="II"),29,IF(AND($M134="Lý",$S$2="I"),11,IF(AND($M134="Lý",$S$2="II"),30,IF(AND($M134="HóA",$S$2="I"),12,IF(AND($M134="HóA",$S$2="II"),31,IF(AND($M134="Sinh",$S$2="I"),13,IF(AND($M134="Sinh",$S$2="II"),32,IF(AND($M134="ĐịA",$S$2="I"),14,IF(AND($M134="ĐịA",$S$2="II"),33,IF(AND($M134="KT-PL",$S$2="I"),15,IF(AND($M134="KT-PL",$S$2="II"),34,IF(AND($M134="Tin",$S$2="I"),16,IF(AND($M134="Tin",$S$2="II"),35,IF(AND($M134="CNc",$S$2="I"),17,IF(AND($M134="CNc",$S$2="II"),36,IF(AND($M134="CNn",$S$2="I"),18,IF(AND($M134="CNn",$S$2="II"),37,IF(AND($M134="Nhạc",$S$2="I"),19,IF(AND($M134="Nhạc",$S$2="II"),38,IF(AND($M134="MT",$S$2="I"),20,IF(AND($M134="MT",$S$2="II"),39,59))))))))))))))))))))))))))))))))))))))</f>
        <v>0</v>
      </c>
      <c r="K134" s="821"/>
      <c r="L134" s="814"/>
      <c r="M134" s="51" t="s">
        <v>322</v>
      </c>
      <c r="N134" s="368" t="s">
        <v>20</v>
      </c>
      <c r="O134" s="369" t="s">
        <v>141</v>
      </c>
      <c r="P134" s="369" t="s">
        <v>215</v>
      </c>
      <c r="Q134" s="369" t="s">
        <v>217</v>
      </c>
      <c r="R134" s="407" t="s">
        <v>125</v>
      </c>
      <c r="S134" s="407" t="s">
        <v>139</v>
      </c>
      <c r="T134" s="407" t="s">
        <v>316</v>
      </c>
      <c r="U134" s="371"/>
      <c r="V134" s="371"/>
      <c r="W134" s="372"/>
      <c r="X134" s="817"/>
      <c r="Y134" s="817"/>
      <c r="Z134" s="817"/>
      <c r="AA134" s="817"/>
      <c r="AB134" s="88" t="s">
        <v>90</v>
      </c>
    </row>
    <row r="135" spans="1:28" ht="11.25" customHeight="1">
      <c r="A135" s="111">
        <f>IF(N135=0,0,VLOOKUP(N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1</v>
      </c>
      <c r="B135" s="111">
        <f>IF(O135=0,0,VLOOKUP(O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C135" s="111">
        <f>IF(P135=0,0,VLOOKUP(P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D135" s="111">
        <f>IF(Q135=0,0,VLOOKUP(Q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E135" s="111">
        <f>IF(R135=0,0,VLOOKUP(R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F135" s="111">
        <f>IF(S135=0,0,VLOOKUP(S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G135" s="111">
        <f>IF(T135=0,0,VLOOKUP(T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H135" s="111">
        <f>IF(U135=0,0,VLOOKUP(U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I135" s="111">
        <f>IF(V135=0,0,VLOOKUP(V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J135" s="111">
        <f>IF(W135=0,0,VLOOKUP(W135,'T-L-K'!$B$7:$BH$36,IF(AND($M135="Văn",$S$2="I"),3,IF(AND($M135="Văn",$S$2="II"),22,IF(AND($M135="Toán",$S$2="I"),4,IF(AND($M135="Toán",$S$2="II"),23,IF(AND($M135="Anh",$S$2="I"),5,IF(AND($M135="Anh",$S$2="II"),24,IF(AND($M135="TD",$S$2="I"),6,IF(AND($M135="TD",$S$2="II"),25,IF(AND($M135="QP",$S$2="I"),7,IF(AND($M135="QP",$S$2="II"),26,IF(AND($M135="Sử",$S$2="I"),8,IF(AND($M135="Sử",$S$2="II"),27,IF(AND($M135="GDĐP",$S$2="I"),9,IF(AND($M135="GDĐP",$S$2="II"),28,IF(AND($M135="TN-HN",$S$2="I"),10,IF(AND($M135="TN-HN",$S$2="II"),29,IF(AND($M135="Lý",$S$2="I"),11,IF(AND($M135="Lý",$S$2="II"),30,IF(AND($M135="HóA",$S$2="I"),12,IF(AND($M135="HóA",$S$2="II"),31,IF(AND($M135="Sinh",$S$2="I"),13,IF(AND($M135="Sinh",$S$2="II"),32,IF(AND($M135="ĐịA",$S$2="I"),14,IF(AND($M135="ĐịA",$S$2="II"),33,IF(AND($M135="KT-PL",$S$2="I"),15,IF(AND($M135="KT-PL",$S$2="II"),34,IF(AND($M135="Tin",$S$2="I"),16,IF(AND($M135="Tin",$S$2="II"),35,IF(AND($M135="CNc",$S$2="I"),17,IF(AND($M135="CNc",$S$2="II"),36,IF(AND($M135="CNn",$S$2="I"),18,IF(AND($M135="CNn",$S$2="II"),37,IF(AND($M135="Nhạc",$S$2="I"),19,IF(AND($M135="Nhạc",$S$2="II"),38,IF(AND($M135="MT",$S$2="I"),20,IF(AND($M135="MT",$S$2="II"),39,59))))))))))))))))))))))))))))))))))))))</f>
        <v>0</v>
      </c>
      <c r="K135" s="822"/>
      <c r="L135" s="815"/>
      <c r="M135" s="52" t="s">
        <v>320</v>
      </c>
      <c r="N135" s="373" t="s">
        <v>215</v>
      </c>
      <c r="O135" s="374"/>
      <c r="P135" s="374"/>
      <c r="Q135" s="374"/>
      <c r="R135" s="408"/>
      <c r="S135" s="408"/>
      <c r="T135" s="408"/>
      <c r="U135" s="376"/>
      <c r="V135" s="376"/>
      <c r="W135" s="377"/>
      <c r="X135" s="818"/>
      <c r="Y135" s="818"/>
      <c r="Z135" s="818"/>
      <c r="AA135" s="818"/>
      <c r="AB135" s="88" t="s">
        <v>90</v>
      </c>
    </row>
    <row r="136" spans="1:28" ht="11.25" customHeight="1">
      <c r="A136" s="111">
        <f>IF(N136=0,0,VLOOKUP(N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3</v>
      </c>
      <c r="B136" s="111">
        <f>IF(O136=0,0,VLOOKUP(O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3</v>
      </c>
      <c r="C136" s="111">
        <f>IF(P136=0,0,VLOOKUP(P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3</v>
      </c>
      <c r="D136" s="111">
        <f>IF(Q136=0,0,VLOOKUP(Q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3</v>
      </c>
      <c r="E136" s="111">
        <f>IF(R136=0,0,VLOOKUP(R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3</v>
      </c>
      <c r="F136" s="111">
        <f>IF(S136=0,0,VLOOKUP(S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G136" s="111">
        <f>IF(T136=0,0,VLOOKUP(T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H136" s="111">
        <f>IF(U136=0,0,VLOOKUP(U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I136" s="111">
        <f>IF(V136=0,0,VLOOKUP(V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J136" s="111">
        <f>IF(W136=0,0,VLOOKUP(W136,'T-L-K'!$B$7:$BH$36,IF(AND($M136="Văn",$S$2="I"),3,IF(AND($M136="Văn",$S$2="II"),22,IF(AND($M136="Toán",$S$2="I"),4,IF(AND($M136="Toán",$S$2="II"),23,IF(AND($M136="Anh",$S$2="I"),5,IF(AND($M136="Anh",$S$2="II"),24,IF(AND($M136="TD",$S$2="I"),6,IF(AND($M136="TD",$S$2="II"),25,IF(AND($M136="QP",$S$2="I"),7,IF(AND($M136="QP",$S$2="II"),26,IF(AND($M136="Sử",$S$2="I"),8,IF(AND($M136="Sử",$S$2="II"),27,IF(AND($M136="GDĐP",$S$2="I"),9,IF(AND($M136="GDĐP",$S$2="II"),28,IF(AND($M136="TN-HN",$S$2="I"),10,IF(AND($M136="TN-HN",$S$2="II"),29,IF(AND($M136="Lý",$S$2="I"),11,IF(AND($M136="Lý",$S$2="II"),30,IF(AND($M136="HóA",$S$2="I"),12,IF(AND($M136="HóA",$S$2="II"),31,IF(AND($M136="Sinh",$S$2="I"),13,IF(AND($M136="Sinh",$S$2="II"),32,IF(AND($M136="ĐịA",$S$2="I"),14,IF(AND($M136="ĐịA",$S$2="II"),33,IF(AND($M136="KT-PL",$S$2="I"),15,IF(AND($M136="KT-PL",$S$2="II"),34,IF(AND($M136="Tin",$S$2="I"),16,IF(AND($M136="Tin",$S$2="II"),35,IF(AND($M136="CNc",$S$2="I"),17,IF(AND($M136="CNc",$S$2="II"),36,IF(AND($M136="CNn",$S$2="I"),18,IF(AND($M136="CNn",$S$2="II"),37,IF(AND($M136="Nhạc",$S$2="I"),19,IF(AND($M136="Nhạc",$S$2="II"),38,IF(AND($M136="MT",$S$2="I"),20,IF(AND($M136="MT",$S$2="II"),39,59))))))))))))))))))))))))))))))))))))))</f>
        <v>0</v>
      </c>
      <c r="K136" s="810" t="s">
        <v>93</v>
      </c>
      <c r="L136" s="813">
        <f>IF(K136=0,0,VLOOKUP(K136,CBGV!$B$4:$M$69,12,0))</f>
        <v>0</v>
      </c>
      <c r="M136" s="54" t="s">
        <v>33</v>
      </c>
      <c r="N136" s="363" t="s">
        <v>203</v>
      </c>
      <c r="O136" s="364" t="s">
        <v>204</v>
      </c>
      <c r="P136" s="364" t="s">
        <v>206</v>
      </c>
      <c r="Q136" s="364" t="s">
        <v>149</v>
      </c>
      <c r="R136" s="406" t="s">
        <v>122</v>
      </c>
      <c r="S136" s="406"/>
      <c r="T136" s="406"/>
      <c r="U136" s="366"/>
      <c r="V136" s="366"/>
      <c r="W136" s="367"/>
      <c r="X136" s="813">
        <f>IF(K136=0,0,VLOOKUP(K136,CBGV!$B$4:$P$69,14,0))+IF(L136=0,0,VLOOKUP(L136,'T-L-K'!$B$7:$BH$36,2,0))</f>
        <v>0</v>
      </c>
      <c r="Y136" s="823">
        <f>SUM(A136:J138)</f>
        <v>23</v>
      </c>
      <c r="Z136" s="823">
        <f>SUM(A136:J138)+X136</f>
        <v>23</v>
      </c>
      <c r="AA136" s="813">
        <f>IF((Z136-(VLOOKUP(K136,CBGV!$B$4:$P$69,13,0)))&lt;=-14,"/",(Z136-(VLOOKUP(K136,CBGV!$B$4:$P$69,13,0))))</f>
        <v>6</v>
      </c>
      <c r="AB136" s="88" t="s">
        <v>90</v>
      </c>
    </row>
    <row r="137" spans="1:28" ht="11.25" customHeight="1">
      <c r="A137" s="111">
        <f>IF(N137=0,0,VLOOKUP(N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B137" s="111">
        <f>IF(O137=0,0,VLOOKUP(O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C137" s="111">
        <f>IF(P137=0,0,VLOOKUP(P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D137" s="111">
        <f>IF(Q137=0,0,VLOOKUP(Q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E137" s="111">
        <f>IF(R137=0,0,VLOOKUP(R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F137" s="111">
        <f>IF(S137=0,0,VLOOKUP(S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G137" s="111">
        <f>IF(T137=0,0,VLOOKUP(T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1</v>
      </c>
      <c r="H137" s="111">
        <f>IF(U137=0,0,VLOOKUP(U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I137" s="111">
        <f>IF(V137=0,0,VLOOKUP(V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J137" s="111">
        <f>IF(W137=0,0,VLOOKUP(W137,'T-L-K'!$B$7:$BH$36,IF(AND($M137="Văn",$S$2="I"),3,IF(AND($M137="Văn",$S$2="II"),22,IF(AND($M137="Toán",$S$2="I"),4,IF(AND($M137="Toán",$S$2="II"),23,IF(AND($M137="Anh",$S$2="I"),5,IF(AND($M137="Anh",$S$2="II"),24,IF(AND($M137="TD",$S$2="I"),6,IF(AND($M137="TD",$S$2="II"),25,IF(AND($M137="QP",$S$2="I"),7,IF(AND($M137="QP",$S$2="II"),26,IF(AND($M137="Sử",$S$2="I"),8,IF(AND($M137="Sử",$S$2="II"),27,IF(AND($M137="GDĐP",$S$2="I"),9,IF(AND($M137="GDĐP",$S$2="II"),28,IF(AND($M137="TN-HN",$S$2="I"),10,IF(AND($M137="TN-HN",$S$2="II"),29,IF(AND($M137="Lý",$S$2="I"),11,IF(AND($M137="Lý",$S$2="II"),30,IF(AND($M137="HóA",$S$2="I"),12,IF(AND($M137="HóA",$S$2="II"),31,IF(AND($M137="Sinh",$S$2="I"),13,IF(AND($M137="Sinh",$S$2="II"),32,IF(AND($M137="ĐịA",$S$2="I"),14,IF(AND($M137="ĐịA",$S$2="II"),33,IF(AND($M137="KT-PL",$S$2="I"),15,IF(AND($M137="KT-PL",$S$2="II"),34,IF(AND($M137="Tin",$S$2="I"),16,IF(AND($M137="Tin",$S$2="II"),35,IF(AND($M137="CNc",$S$2="I"),17,IF(AND($M137="CNc",$S$2="II"),36,IF(AND($M137="CNn",$S$2="I"),18,IF(AND($M137="CNn",$S$2="II"),37,IF(AND($M137="Nhạc",$S$2="I"),19,IF(AND($M137="Nhạc",$S$2="II"),38,IF(AND($M137="MT",$S$2="I"),20,IF(AND($M137="MT",$S$2="II"),39,59))))))))))))))))))))))))))))))))))))))</f>
        <v>0</v>
      </c>
      <c r="K137" s="811"/>
      <c r="L137" s="814"/>
      <c r="M137" s="55" t="s">
        <v>322</v>
      </c>
      <c r="N137" s="368" t="s">
        <v>122</v>
      </c>
      <c r="O137" s="369" t="s">
        <v>117</v>
      </c>
      <c r="P137" s="369" t="s">
        <v>198</v>
      </c>
      <c r="Q137" s="369" t="s">
        <v>199</v>
      </c>
      <c r="R137" s="407" t="s">
        <v>200</v>
      </c>
      <c r="S137" s="407" t="s">
        <v>201</v>
      </c>
      <c r="T137" s="407" t="s">
        <v>202</v>
      </c>
      <c r="U137" s="371"/>
      <c r="V137" s="371"/>
      <c r="W137" s="372"/>
      <c r="X137" s="814"/>
      <c r="Y137" s="814"/>
      <c r="Z137" s="814"/>
      <c r="AA137" s="814"/>
      <c r="AB137" s="88" t="s">
        <v>90</v>
      </c>
    </row>
    <row r="138" spans="1:28" ht="11.25" customHeight="1">
      <c r="A138" s="111">
        <f>IF(N138=0,0,VLOOKUP(N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1</v>
      </c>
      <c r="B138" s="111">
        <f>IF(O138=0,0,VLOOKUP(O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C138" s="111">
        <f>IF(P138=0,0,VLOOKUP(P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D138" s="111">
        <f>IF(Q138=0,0,VLOOKUP(Q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E138" s="111">
        <f>IF(R138=0,0,VLOOKUP(R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F138" s="111">
        <f>IF(S138=0,0,VLOOKUP(S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G138" s="111">
        <f>IF(T138=0,0,VLOOKUP(T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H138" s="111">
        <f>IF(U138=0,0,VLOOKUP(U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I138" s="111">
        <f>IF(V138=0,0,VLOOKUP(V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J138" s="111">
        <f>IF(W138=0,0,VLOOKUP(W138,'T-L-K'!$B$7:$BH$36,IF(AND($M138="Văn",$S$2="I"),3,IF(AND($M138="Văn",$S$2="II"),22,IF(AND($M138="Toán",$S$2="I"),4,IF(AND($M138="Toán",$S$2="II"),23,IF(AND($M138="Anh",$S$2="I"),5,IF(AND($M138="Anh",$S$2="II"),24,IF(AND($M138="TD",$S$2="I"),6,IF(AND($M138="TD",$S$2="II"),25,IF(AND($M138="QP",$S$2="I"),7,IF(AND($M138="QP",$S$2="II"),26,IF(AND($M138="Sử",$S$2="I"),8,IF(AND($M138="Sử",$S$2="II"),27,IF(AND($M138="GDĐP",$S$2="I"),9,IF(AND($M138="GDĐP",$S$2="II"),28,IF(AND($M138="TN-HN",$S$2="I"),10,IF(AND($M138="TN-HN",$S$2="II"),29,IF(AND($M138="Lý",$S$2="I"),11,IF(AND($M138="Lý",$S$2="II"),30,IF(AND($M138="HóA",$S$2="I"),12,IF(AND($M138="HóA",$S$2="II"),31,IF(AND($M138="Sinh",$S$2="I"),13,IF(AND($M138="Sinh",$S$2="II"),32,IF(AND($M138="ĐịA",$S$2="I"),14,IF(AND($M138="ĐịA",$S$2="II"),33,IF(AND($M138="KT-PL",$S$2="I"),15,IF(AND($M138="KT-PL",$S$2="II"),34,IF(AND($M138="Tin",$S$2="I"),16,IF(AND($M138="Tin",$S$2="II"),35,IF(AND($M138="CNc",$S$2="I"),17,IF(AND($M138="CNc",$S$2="II"),36,IF(AND($M138="CNn",$S$2="I"),18,IF(AND($M138="CNn",$S$2="II"),37,IF(AND($M138="Nhạc",$S$2="I"),19,IF(AND($M138="Nhạc",$S$2="II"),38,IF(AND($M138="MT",$S$2="I"),20,IF(AND($M138="MT",$S$2="II"),39,59))))))))))))))))))))))))))))))))))))))</f>
        <v>0</v>
      </c>
      <c r="K138" s="812"/>
      <c r="L138" s="815"/>
      <c r="M138" s="56" t="s">
        <v>320</v>
      </c>
      <c r="N138" s="373" t="s">
        <v>216</v>
      </c>
      <c r="O138" s="374"/>
      <c r="P138" s="585"/>
      <c r="Q138" s="374"/>
      <c r="R138" s="408"/>
      <c r="S138" s="408"/>
      <c r="T138" s="408"/>
      <c r="U138" s="376"/>
      <c r="V138" s="376"/>
      <c r="W138" s="377"/>
      <c r="X138" s="815"/>
      <c r="Y138" s="815"/>
      <c r="Z138" s="815"/>
      <c r="AA138" s="815"/>
      <c r="AB138" s="88" t="s">
        <v>90</v>
      </c>
    </row>
    <row r="139" spans="1:28" ht="11.25" customHeight="1">
      <c r="A139" s="111">
        <f>IF(N139=0,0,VLOOKUP(N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B139" s="111">
        <f>IF(O139=0,0,VLOOKUP(O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C139" s="111">
        <f>IF(P139=0,0,VLOOKUP(P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D139" s="111">
        <f>IF(Q139=0,0,VLOOKUP(Q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E139" s="111">
        <f>IF(R139=0,0,VLOOKUP(R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3</v>
      </c>
      <c r="F139" s="111">
        <f>IF(S139=0,0,VLOOKUP(S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G139" s="111">
        <f>IF(T139=0,0,VLOOKUP(T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H139" s="111">
        <f>IF(U139=0,0,VLOOKUP(U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I139" s="111">
        <f>IF(V139=0,0,VLOOKUP(V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J139" s="111">
        <f>IF(W139=0,0,VLOOKUP(W139,'T-L-K'!$B$7:$BH$36,IF(AND($M139="Văn",$S$2="I"),3,IF(AND($M139="Văn",$S$2="II"),22,IF(AND($M139="Toán",$S$2="I"),4,IF(AND($M139="Toán",$S$2="II"),23,IF(AND($M139="Anh",$S$2="I"),5,IF(AND($M139="Anh",$S$2="II"),24,IF(AND($M139="TD",$S$2="I"),6,IF(AND($M139="TD",$S$2="II"),25,IF(AND($M139="QP",$S$2="I"),7,IF(AND($M139="QP",$S$2="II"),26,IF(AND($M139="Sử",$S$2="I"),8,IF(AND($M139="Sử",$S$2="II"),27,IF(AND($M139="GDĐP",$S$2="I"),9,IF(AND($M139="GDĐP",$S$2="II"),28,IF(AND($M139="TN-HN",$S$2="I"),10,IF(AND($M139="TN-HN",$S$2="II"),29,IF(AND($M139="Lý",$S$2="I"),11,IF(AND($M139="Lý",$S$2="II"),30,IF(AND($M139="HóA",$S$2="I"),12,IF(AND($M139="HóA",$S$2="II"),31,IF(AND($M139="Sinh",$S$2="I"),13,IF(AND($M139="Sinh",$S$2="II"),32,IF(AND($M139="ĐịA",$S$2="I"),14,IF(AND($M139="ĐịA",$S$2="II"),33,IF(AND($M139="KT-PL",$S$2="I"),15,IF(AND($M139="KT-PL",$S$2="II"),34,IF(AND($M139="Tin",$S$2="I"),16,IF(AND($M139="Tin",$S$2="II"),35,IF(AND($M139="CNc",$S$2="I"),17,IF(AND($M139="CNc",$S$2="II"),36,IF(AND($M139="CNn",$S$2="I"),18,IF(AND($M139="CNn",$S$2="II"),37,IF(AND($M139="Nhạc",$S$2="I"),19,IF(AND($M139="Nhạc",$S$2="II"),38,IF(AND($M139="MT",$S$2="I"),20,IF(AND($M139="MT",$S$2="II"),39,59))))))))))))))))))))))))))))))))))))))</f>
        <v>0</v>
      </c>
      <c r="K139" s="820" t="s">
        <v>223</v>
      </c>
      <c r="L139" s="813" t="str">
        <f>IF(K139=0,0,VLOOKUP(K139,CBGV!$B$4:$M$69,12,0))</f>
        <v>10A1</v>
      </c>
      <c r="M139" s="57" t="s">
        <v>33</v>
      </c>
      <c r="N139" s="4"/>
      <c r="O139" s="364"/>
      <c r="P139" s="364" t="s">
        <v>205</v>
      </c>
      <c r="Q139" s="364" t="s">
        <v>32</v>
      </c>
      <c r="R139" s="409" t="s">
        <v>21</v>
      </c>
      <c r="S139" s="406"/>
      <c r="T139" s="406"/>
      <c r="U139" s="366"/>
      <c r="V139" s="366"/>
      <c r="W139" s="367"/>
      <c r="X139" s="816">
        <f>IF(K139=0,0,VLOOKUP(K139,CBGV!$B$4:$P$69,14,0))+IF(L139=0,0,VLOOKUP(L139,'T-L-K'!$B$7:$BH$36,2,0))</f>
        <v>5</v>
      </c>
      <c r="Y139" s="819">
        <f>SUM(A139:J141)</f>
        <v>17</v>
      </c>
      <c r="Z139" s="819">
        <f>SUM(A139:J141)+X139</f>
        <v>22</v>
      </c>
      <c r="AA139" s="816">
        <f>IF((Z139-(VLOOKUP(K139,CBGV!$B$4:$P$69,13,0)))&lt;=-14,"/",(Z139-(VLOOKUP(K139,CBGV!$B$4:$P$69,13,0))))</f>
        <v>5</v>
      </c>
      <c r="AB139" s="88" t="s">
        <v>90</v>
      </c>
    </row>
    <row r="140" spans="1:28" ht="11.25" customHeight="1">
      <c r="A140" s="111">
        <f>IF(N140=0,0,VLOOKUP(N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B140" s="111">
        <f>IF(O140=0,0,VLOOKUP(O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C140" s="111">
        <f>IF(P140=0,0,VLOOKUP(P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D140" s="111">
        <f>IF(Q140=0,0,VLOOKUP(Q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E140" s="111">
        <f>IF(R140=0,0,VLOOKUP(R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F140" s="111">
        <f>IF(S140=0,0,VLOOKUP(S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G140" s="111">
        <f>IF(T140=0,0,VLOOKUP(T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1</v>
      </c>
      <c r="H140" s="111">
        <f>IF(U140=0,0,VLOOKUP(U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I140" s="111">
        <f>IF(V140=0,0,VLOOKUP(V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J140" s="111">
        <f>IF(W140=0,0,VLOOKUP(W140,'T-L-K'!$B$7:$BH$36,IF(AND($M140="Văn",$S$2="I"),3,IF(AND($M140="Văn",$S$2="II"),22,IF(AND($M140="Toán",$S$2="I"),4,IF(AND($M140="Toán",$S$2="II"),23,IF(AND($M140="Anh",$S$2="I"),5,IF(AND($M140="Anh",$S$2="II"),24,IF(AND($M140="TD",$S$2="I"),6,IF(AND($M140="TD",$S$2="II"),25,IF(AND($M140="QP",$S$2="I"),7,IF(AND($M140="QP",$S$2="II"),26,IF(AND($M140="Sử",$S$2="I"),8,IF(AND($M140="Sử",$S$2="II"),27,IF(AND($M140="GDĐP",$S$2="I"),9,IF(AND($M140="GDĐP",$S$2="II"),28,IF(AND($M140="TN-HN",$S$2="I"),10,IF(AND($M140="TN-HN",$S$2="II"),29,IF(AND($M140="Lý",$S$2="I"),11,IF(AND($M140="Lý",$S$2="II"),30,IF(AND($M140="HóA",$S$2="I"),12,IF(AND($M140="HóA",$S$2="II"),31,IF(AND($M140="Sinh",$S$2="I"),13,IF(AND($M140="Sinh",$S$2="II"),32,IF(AND($M140="ĐịA",$S$2="I"),14,IF(AND($M140="ĐịA",$S$2="II"),33,IF(AND($M140="KT-PL",$S$2="I"),15,IF(AND($M140="KT-PL",$S$2="II"),34,IF(AND($M140="Tin",$S$2="I"),16,IF(AND($M140="Tin",$S$2="II"),35,IF(AND($M140="CNc",$S$2="I"),17,IF(AND($M140="CNc",$S$2="II"),36,IF(AND($M140="CNn",$S$2="I"),18,IF(AND($M140="CNn",$S$2="II"),37,IF(AND($M140="Nhạc",$S$2="I"),19,IF(AND($M140="Nhạc",$S$2="II"),38,IF(AND($M140="MT",$S$2="I"),20,IF(AND($M140="MT",$S$2="II"),39,59))))))))))))))))))))))))))))))))))))))</f>
        <v>0</v>
      </c>
      <c r="K140" s="821"/>
      <c r="L140" s="814"/>
      <c r="M140" s="51" t="s">
        <v>322</v>
      </c>
      <c r="N140" s="368" t="s">
        <v>203</v>
      </c>
      <c r="O140" s="369" t="s">
        <v>204</v>
      </c>
      <c r="P140" s="369" t="s">
        <v>205</v>
      </c>
      <c r="Q140" s="369" t="s">
        <v>206</v>
      </c>
      <c r="R140" s="407" t="s">
        <v>32</v>
      </c>
      <c r="S140" s="407" t="s">
        <v>21</v>
      </c>
      <c r="T140" s="407" t="s">
        <v>149</v>
      </c>
      <c r="U140" s="371"/>
      <c r="V140" s="371"/>
      <c r="W140" s="372"/>
      <c r="X140" s="817"/>
      <c r="Y140" s="817"/>
      <c r="Z140" s="817"/>
      <c r="AA140" s="817"/>
      <c r="AB140" s="88" t="s">
        <v>90</v>
      </c>
    </row>
    <row r="141" spans="1:28" ht="11.25" customHeight="1">
      <c r="A141" s="111">
        <f>IF(N141=0,0,VLOOKUP(N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1</v>
      </c>
      <c r="B141" s="111">
        <f>IF(O141=0,0,VLOOKUP(O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C141" s="111">
        <f>IF(P141=0,0,VLOOKUP(P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D141" s="111">
        <f>IF(Q141=0,0,VLOOKUP(Q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E141" s="111">
        <f>IF(R141=0,0,VLOOKUP(R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F141" s="111">
        <f>IF(S141=0,0,VLOOKUP(S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G141" s="111">
        <f>IF(T141=0,0,VLOOKUP(T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H141" s="111">
        <f>IF(U141=0,0,VLOOKUP(U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I141" s="111">
        <f>IF(V141=0,0,VLOOKUP(V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J141" s="111">
        <f>IF(W141=0,0,VLOOKUP(W141,'T-L-K'!$B$7:$BH$36,IF(AND($M141="Văn",$S$2="I"),3,IF(AND($M141="Văn",$S$2="II"),22,IF(AND($M141="Toán",$S$2="I"),4,IF(AND($M141="Toán",$S$2="II"),23,IF(AND($M141="Anh",$S$2="I"),5,IF(AND($M141="Anh",$S$2="II"),24,IF(AND($M141="TD",$S$2="I"),6,IF(AND($M141="TD",$S$2="II"),25,IF(AND($M141="QP",$S$2="I"),7,IF(AND($M141="QP",$S$2="II"),26,IF(AND($M141="Sử",$S$2="I"),8,IF(AND($M141="Sử",$S$2="II"),27,IF(AND($M141="GDĐP",$S$2="I"),9,IF(AND($M141="GDĐP",$S$2="II"),28,IF(AND($M141="TN-HN",$S$2="I"),10,IF(AND($M141="TN-HN",$S$2="II"),29,IF(AND($M141="Lý",$S$2="I"),11,IF(AND($M141="Lý",$S$2="II"),30,IF(AND($M141="HóA",$S$2="I"),12,IF(AND($M141="HóA",$S$2="II"),31,IF(AND($M141="Sinh",$S$2="I"),13,IF(AND($M141="Sinh",$S$2="II"),32,IF(AND($M141="ĐịA",$S$2="I"),14,IF(AND($M141="ĐịA",$S$2="II"),33,IF(AND($M141="KT-PL",$S$2="I"),15,IF(AND($M141="KT-PL",$S$2="II"),34,IF(AND($M141="Tin",$S$2="I"),16,IF(AND($M141="Tin",$S$2="II"),35,IF(AND($M141="CNc",$S$2="I"),17,IF(AND($M141="CNc",$S$2="II"),36,IF(AND($M141="CNn",$S$2="I"),18,IF(AND($M141="CNn",$S$2="II"),37,IF(AND($M141="Nhạc",$S$2="I"),19,IF(AND($M141="Nhạc",$S$2="II"),38,IF(AND($M141="MT",$S$2="I"),20,IF(AND($M141="MT",$S$2="II"),39,59))))))))))))))))))))))))))))))))))))))</f>
        <v>0</v>
      </c>
      <c r="K141" s="822"/>
      <c r="L141" s="815"/>
      <c r="M141" s="52" t="s">
        <v>320</v>
      </c>
      <c r="N141" s="373" t="s">
        <v>32</v>
      </c>
      <c r="O141" s="374"/>
      <c r="P141" s="374"/>
      <c r="Q141" s="374"/>
      <c r="R141" s="408"/>
      <c r="S141" s="408"/>
      <c r="T141" s="408"/>
      <c r="U141" s="376"/>
      <c r="V141" s="376"/>
      <c r="W141" s="377"/>
      <c r="X141" s="818"/>
      <c r="Y141" s="818"/>
      <c r="Z141" s="818"/>
      <c r="AA141" s="818"/>
      <c r="AB141" s="88" t="s">
        <v>90</v>
      </c>
    </row>
    <row r="142" spans="1:28" ht="11.25" customHeight="1">
      <c r="A142" s="111">
        <f>IF(N142=0,0,VLOOKUP(N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B142" s="111">
        <f>IF(O142=0,0,VLOOKUP(O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C142" s="111">
        <f>IF(P142=0,0,VLOOKUP(P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3</v>
      </c>
      <c r="D142" s="111">
        <f>IF(Q142=0,0,VLOOKUP(Q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E142" s="111">
        <f>IF(R142=0,0,VLOOKUP(R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F142" s="111">
        <f>IF(S142=0,0,VLOOKUP(S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G142" s="111">
        <f>IF(T142=0,0,VLOOKUP(T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H142" s="111">
        <f>IF(U142=0,0,VLOOKUP(U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I142" s="111">
        <f>IF(V142=0,0,VLOOKUP(V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J142" s="111">
        <f>IF(W142=0,0,VLOOKUP(W142,'T-L-K'!$B$7:$BH$36,IF(AND($M142="Văn",$S$2="I"),3,IF(AND($M142="Văn",$S$2="II"),22,IF(AND($M142="Toán",$S$2="I"),4,IF(AND($M142="Toán",$S$2="II"),23,IF(AND($M142="Anh",$S$2="I"),5,IF(AND($M142="Anh",$S$2="II"),24,IF(AND($M142="TD",$S$2="I"),6,IF(AND($M142="TD",$S$2="II"),25,IF(AND($M142="QP",$S$2="I"),7,IF(AND($M142="QP",$S$2="II"),26,IF(AND($M142="Sử",$S$2="I"),8,IF(AND($M142="Sử",$S$2="II"),27,IF(AND($M142="GDĐP",$S$2="I"),9,IF(AND($M142="GDĐP",$S$2="II"),28,IF(AND($M142="TN-HN",$S$2="I"),10,IF(AND($M142="TN-HN",$S$2="II"),29,IF(AND($M142="Lý",$S$2="I"),11,IF(AND($M142="Lý",$S$2="II"),30,IF(AND($M142="HóA",$S$2="I"),12,IF(AND($M142="HóA",$S$2="II"),31,IF(AND($M142="Sinh",$S$2="I"),13,IF(AND($M142="Sinh",$S$2="II"),32,IF(AND($M142="ĐịA",$S$2="I"),14,IF(AND($M142="ĐịA",$S$2="II"),33,IF(AND($M142="KT-PL",$S$2="I"),15,IF(AND($M142="KT-PL",$S$2="II"),34,IF(AND($M142="Tin",$S$2="I"),16,IF(AND($M142="Tin",$S$2="II"),35,IF(AND($M142="CNc",$S$2="I"),17,IF(AND($M142="CNc",$S$2="II"),36,IF(AND($M142="CNn",$S$2="I"),18,IF(AND($M142="CNn",$S$2="II"),37,IF(AND($M142="Nhạc",$S$2="I"),19,IF(AND($M142="Nhạc",$S$2="II"),38,IF(AND($M142="MT",$S$2="I"),20,IF(AND($M142="MT",$S$2="II"),39,59))))))))))))))))))))))))))))))))))))))</f>
        <v>0</v>
      </c>
      <c r="K142" s="810" t="s">
        <v>94</v>
      </c>
      <c r="L142" s="813">
        <f>IF(K142=0,0,VLOOKUP(K142,CBGV!$B$4:$M$69,12,0))</f>
        <v>0</v>
      </c>
      <c r="M142" s="54" t="s">
        <v>183</v>
      </c>
      <c r="N142" s="363" t="s">
        <v>18</v>
      </c>
      <c r="O142" s="364" t="s">
        <v>205</v>
      </c>
      <c r="P142" s="364" t="s">
        <v>206</v>
      </c>
      <c r="Q142" s="364"/>
      <c r="R142" s="365"/>
      <c r="S142" s="365"/>
      <c r="T142" s="365"/>
      <c r="U142" s="366"/>
      <c r="V142" s="366"/>
      <c r="W142" s="367"/>
      <c r="X142" s="813">
        <f>IF(K142=0,0,VLOOKUP(K142,CBGV!$B$4:$P$69,14,0))+IF(L142=0,0,VLOOKUP(L142,'T-L-K'!$B$7:$BH$36,2,0))</f>
        <v>3</v>
      </c>
      <c r="Y142" s="823">
        <f>SUM(A142:J144)</f>
        <v>15</v>
      </c>
      <c r="Z142" s="823">
        <f>SUM(A142:J144)+X142</f>
        <v>18</v>
      </c>
      <c r="AA142" s="813">
        <f>IF((Z142-(VLOOKUP(K142,CBGV!$B$4:$P$69,13,0)))&lt;=-14,"/",(Z142-(VLOOKUP(K142,CBGV!$B$4:$P$69,13,0))))</f>
        <v>1</v>
      </c>
      <c r="AB142" s="88" t="s">
        <v>379</v>
      </c>
    </row>
    <row r="143" spans="1:28" ht="11.25" customHeight="1">
      <c r="A143" s="111">
        <f>IF(N143=0,0,VLOOKUP(N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3</v>
      </c>
      <c r="B143" s="111">
        <f>IF(O143=0,0,VLOOKUP(O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3</v>
      </c>
      <c r="C143" s="111">
        <f>IF(P143=0,0,VLOOKUP(P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D143" s="111">
        <f>IF(Q143=0,0,VLOOKUP(Q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E143" s="111">
        <f>IF(R143=0,0,VLOOKUP(R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F143" s="111">
        <f>IF(S143=0,0,VLOOKUP(S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G143" s="111">
        <f>IF(T143=0,0,VLOOKUP(T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H143" s="111">
        <f>IF(U143=0,0,VLOOKUP(U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I143" s="111">
        <f>IF(V143=0,0,VLOOKUP(V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J143" s="111">
        <f>IF(W143=0,0,VLOOKUP(W143,'T-L-K'!$B$7:$BH$36,IF(AND($M143="Văn",$S$2="I"),3,IF(AND($M143="Văn",$S$2="II"),22,IF(AND($M143="Toán",$S$2="I"),4,IF(AND($M143="Toán",$S$2="II"),23,IF(AND($M143="Anh",$S$2="I"),5,IF(AND($M143="Anh",$S$2="II"),24,IF(AND($M143="TD",$S$2="I"),6,IF(AND($M143="TD",$S$2="II"),25,IF(AND($M143="QP",$S$2="I"),7,IF(AND($M143="QP",$S$2="II"),26,IF(AND($M143="Sử",$S$2="I"),8,IF(AND($M143="Sử",$S$2="II"),27,IF(AND($M143="GDĐP",$S$2="I"),9,IF(AND($M143="GDĐP",$S$2="II"),28,IF(AND($M143="TN-HN",$S$2="I"),10,IF(AND($M143="TN-HN",$S$2="II"),29,IF(AND($M143="Lý",$S$2="I"),11,IF(AND($M143="Lý",$S$2="II"),30,IF(AND($M143="HóA",$S$2="I"),12,IF(AND($M143="HóA",$S$2="II"),31,IF(AND($M143="Sinh",$S$2="I"),13,IF(AND($M143="Sinh",$S$2="II"),32,IF(AND($M143="ĐịA",$S$2="I"),14,IF(AND($M143="ĐịA",$S$2="II"),33,IF(AND($M143="KT-PL",$S$2="I"),15,IF(AND($M143="KT-PL",$S$2="II"),34,IF(AND($M143="Tin",$S$2="I"),16,IF(AND($M143="Tin",$S$2="II"),35,IF(AND($M143="CNc",$S$2="I"),17,IF(AND($M143="CNc",$S$2="II"),36,IF(AND($M143="CNn",$S$2="I"),18,IF(AND($M143="CNn",$S$2="II"),37,IF(AND($M143="Nhạc",$S$2="I"),19,IF(AND($M143="Nhạc",$S$2="II"),38,IF(AND($M143="MT",$S$2="I"),20,IF(AND($M143="MT",$S$2="II"),39,59))))))))))))))))))))))))))))))))))))))</f>
        <v>0</v>
      </c>
      <c r="K143" s="811"/>
      <c r="L143" s="814"/>
      <c r="M143" s="55" t="s">
        <v>183</v>
      </c>
      <c r="N143" s="368" t="s">
        <v>30</v>
      </c>
      <c r="O143" s="369" t="s">
        <v>174</v>
      </c>
      <c r="P143" s="369"/>
      <c r="Q143" s="369"/>
      <c r="R143" s="370"/>
      <c r="S143" s="370"/>
      <c r="T143" s="370"/>
      <c r="U143" s="371"/>
      <c r="V143" s="371"/>
      <c r="W143" s="372"/>
      <c r="X143" s="814"/>
      <c r="Y143" s="814"/>
      <c r="Z143" s="814"/>
      <c r="AA143" s="814"/>
      <c r="AB143" s="88" t="s">
        <v>379</v>
      </c>
    </row>
    <row r="144" spans="1:28" ht="11.25" customHeight="1">
      <c r="A144" s="111">
        <f>IF(N144=0,0,VLOOKUP(N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B144" s="111">
        <f>IF(O144=0,0,VLOOKUP(O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C144" s="111">
        <f>IF(P144=0,0,VLOOKUP(P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D144" s="111">
        <f>IF(Q144=0,0,VLOOKUP(Q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E144" s="111">
        <f>IF(R144=0,0,VLOOKUP(R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F144" s="111">
        <f>IF(S144=0,0,VLOOKUP(S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G144" s="111">
        <f>IF(T144=0,0,VLOOKUP(T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H144" s="111">
        <f>IF(U144=0,0,VLOOKUP(U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I144" s="111">
        <f>IF(V144=0,0,VLOOKUP(V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J144" s="111">
        <f>IF(W144=0,0,VLOOKUP(W144,'T-L-K'!$B$7:$BH$36,IF(AND($M144="Văn",$S$2="I"),3,IF(AND($M144="Văn",$S$2="II"),22,IF(AND($M144="Toán",$S$2="I"),4,IF(AND($M144="Toán",$S$2="II"),23,IF(AND($M144="Anh",$S$2="I"),5,IF(AND($M144="Anh",$S$2="II"),24,IF(AND($M144="TD",$S$2="I"),6,IF(AND($M144="TD",$S$2="II"),25,IF(AND($M144="QP",$S$2="I"),7,IF(AND($M144="QP",$S$2="II"),26,IF(AND($M144="Sử",$S$2="I"),8,IF(AND($M144="Sử",$S$2="II"),27,IF(AND($M144="GDĐP",$S$2="I"),9,IF(AND($M144="GDĐP",$S$2="II"),28,IF(AND($M144="TN-HN",$S$2="I"),10,IF(AND($M144="TN-HN",$S$2="II"),29,IF(AND($M144="Lý",$S$2="I"),11,IF(AND($M144="Lý",$S$2="II"),30,IF(AND($M144="HóA",$S$2="I"),12,IF(AND($M144="HóA",$S$2="II"),31,IF(AND($M144="Sinh",$S$2="I"),13,IF(AND($M144="Sinh",$S$2="II"),32,IF(AND($M144="ĐịA",$S$2="I"),14,IF(AND($M144="ĐịA",$S$2="II"),33,IF(AND($M144="KT-PL",$S$2="I"),15,IF(AND($M144="KT-PL",$S$2="II"),34,IF(AND($M144="Tin",$S$2="I"),16,IF(AND($M144="Tin",$S$2="II"),35,IF(AND($M144="CNc",$S$2="I"),17,IF(AND($M144="CNc",$S$2="II"),36,IF(AND($M144="CNn",$S$2="I"),18,IF(AND($M144="CNn",$S$2="II"),37,IF(AND($M144="Nhạc",$S$2="I"),19,IF(AND($M144="Nhạc",$S$2="II"),38,IF(AND($M144="MT",$S$2="I"),20,IF(AND($M144="MT",$S$2="II"),39,59))))))))))))))))))))))))))))))))))))))</f>
        <v>0</v>
      </c>
      <c r="K144" s="812"/>
      <c r="L144" s="815"/>
      <c r="M144" s="56" t="s">
        <v>320</v>
      </c>
      <c r="N144" s="373"/>
      <c r="O144" s="374"/>
      <c r="P144" s="374"/>
      <c r="Q144" s="374"/>
      <c r="R144" s="375"/>
      <c r="S144" s="375"/>
      <c r="T144" s="375"/>
      <c r="U144" s="376"/>
      <c r="V144" s="376"/>
      <c r="W144" s="377"/>
      <c r="X144" s="815"/>
      <c r="Y144" s="815"/>
      <c r="Z144" s="815"/>
      <c r="AA144" s="815"/>
      <c r="AB144" s="88" t="s">
        <v>379</v>
      </c>
    </row>
    <row r="145" spans="1:28" ht="11.25" customHeight="1">
      <c r="A145" s="111">
        <f>IF(N145=0,0,VLOOKUP(N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B145" s="111">
        <f>IF(O145=0,0,VLOOKUP(O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3</v>
      </c>
      <c r="C145" s="111">
        <f>IF(P145=0,0,VLOOKUP(P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D145" s="111">
        <f>IF(Q145=0,0,VLOOKUP(Q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E145" s="111">
        <f>IF(R145=0,0,VLOOKUP(R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F145" s="111">
        <f>IF(S145=0,0,VLOOKUP(S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G145" s="111">
        <f>IF(T145=0,0,VLOOKUP(T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H145" s="111">
        <f>IF(U145=0,0,VLOOKUP(U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I145" s="111">
        <f>IF(V145=0,0,VLOOKUP(V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J145" s="111">
        <f>IF(W145=0,0,VLOOKUP(W145,'T-L-K'!$B$7:$BH$36,IF(AND($M145="Văn",$S$2="I"),3,IF(AND($M145="Văn",$S$2="II"),22,IF(AND($M145="Toán",$S$2="I"),4,IF(AND($M145="Toán",$S$2="II"),23,IF(AND($M145="Anh",$S$2="I"),5,IF(AND($M145="Anh",$S$2="II"),24,IF(AND($M145="TD",$S$2="I"),6,IF(AND($M145="TD",$S$2="II"),25,IF(AND($M145="QP",$S$2="I"),7,IF(AND($M145="QP",$S$2="II"),26,IF(AND($M145="Sử",$S$2="I"),8,IF(AND($M145="Sử",$S$2="II"),27,IF(AND($M145="GDĐP",$S$2="I"),9,IF(AND($M145="GDĐP",$S$2="II"),28,IF(AND($M145="TN-HN",$S$2="I"),10,IF(AND($M145="TN-HN",$S$2="II"),29,IF(AND($M145="Lý",$S$2="I"),11,IF(AND($M145="Lý",$S$2="II"),30,IF(AND($M145="HóA",$S$2="I"),12,IF(AND($M145="HóA",$S$2="II"),31,IF(AND($M145="Sinh",$S$2="I"),13,IF(AND($M145="Sinh",$S$2="II"),32,IF(AND($M145="ĐịA",$S$2="I"),14,IF(AND($M145="ĐịA",$S$2="II"),33,IF(AND($M145="KT-PL",$S$2="I"),15,IF(AND($M145="KT-PL",$S$2="II"),34,IF(AND($M145="Tin",$S$2="I"),16,IF(AND($M145="Tin",$S$2="II"),35,IF(AND($M145="CNc",$S$2="I"),17,IF(AND($M145="CNc",$S$2="II"),36,IF(AND($M145="CNn",$S$2="I"),18,IF(AND($M145="CNn",$S$2="II"),37,IF(AND($M145="Nhạc",$S$2="I"),19,IF(AND($M145="Nhạc",$S$2="II"),38,IF(AND($M145="MT",$S$2="I"),20,IF(AND($M145="MT",$S$2="II"),39,59))))))))))))))))))))))))))))))))))))))</f>
        <v>0</v>
      </c>
      <c r="K145" s="820" t="s">
        <v>191</v>
      </c>
      <c r="L145" s="813" t="str">
        <f>IF(K145=0,0,VLOOKUP(K145,CBGV!$B$4:$M$69,12,0))</f>
        <v>10A5</v>
      </c>
      <c r="M145" s="57" t="s">
        <v>183</v>
      </c>
      <c r="N145" s="363" t="s">
        <v>117</v>
      </c>
      <c r="O145" s="364" t="s">
        <v>201</v>
      </c>
      <c r="P145" s="364"/>
      <c r="Q145" s="364"/>
      <c r="R145" s="365"/>
      <c r="S145" s="365"/>
      <c r="T145" s="365"/>
      <c r="U145" s="366"/>
      <c r="V145" s="366"/>
      <c r="W145" s="367"/>
      <c r="X145" s="816">
        <f>IF(K145=0,0,VLOOKUP(K145,CBGV!$B$4:$P$69,14,0))+IF(L145=0,0,VLOOKUP(L145,'T-L-K'!$B$7:$BH$36,2,0))</f>
        <v>5</v>
      </c>
      <c r="Y145" s="819">
        <f>SUM(A145:J147)</f>
        <v>12</v>
      </c>
      <c r="Z145" s="819">
        <f>SUM(A145:J147)+X145</f>
        <v>17</v>
      </c>
      <c r="AA145" s="816">
        <f>IF((Z145-(VLOOKUP(K145,CBGV!$B$4:$P$69,13,0)))&lt;=-14,"/",(Z145-(VLOOKUP(K145,CBGV!$B$4:$P$69,13,0))))</f>
        <v>0</v>
      </c>
      <c r="AB145" s="88" t="s">
        <v>379</v>
      </c>
    </row>
    <row r="146" spans="1:28" ht="11.25" customHeight="1">
      <c r="A146" s="111">
        <f>IF(N146=0,0,VLOOKUP(N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3</v>
      </c>
      <c r="B146" s="111">
        <f>IF(O146=0,0,VLOOKUP(O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3</v>
      </c>
      <c r="C146" s="111">
        <f>IF(P146=0,0,VLOOKUP(P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D146" s="111">
        <f>IF(Q146=0,0,VLOOKUP(Q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E146" s="111">
        <f>IF(R146=0,0,VLOOKUP(R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F146" s="111">
        <f>IF(S146=0,0,VLOOKUP(S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G146" s="111">
        <f>IF(T146=0,0,VLOOKUP(T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H146" s="111">
        <f>IF(U146=0,0,VLOOKUP(U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I146" s="111">
        <f>IF(V146=0,0,VLOOKUP(V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J146" s="111">
        <f>IF(W146=0,0,VLOOKUP(W146,'T-L-K'!$B$7:$BH$36,IF(AND($M146="Văn",$S$2="I"),3,IF(AND($M146="Văn",$S$2="II"),22,IF(AND($M146="Toán",$S$2="I"),4,IF(AND($M146="Toán",$S$2="II"),23,IF(AND($M146="Anh",$S$2="I"),5,IF(AND($M146="Anh",$S$2="II"),24,IF(AND($M146="TD",$S$2="I"),6,IF(AND($M146="TD",$S$2="II"),25,IF(AND($M146="QP",$S$2="I"),7,IF(AND($M146="QP",$S$2="II"),26,IF(AND($M146="Sử",$S$2="I"),8,IF(AND($M146="Sử",$S$2="II"),27,IF(AND($M146="GDĐP",$S$2="I"),9,IF(AND($M146="GDĐP",$S$2="II"),28,IF(AND($M146="TN-HN",$S$2="I"),10,IF(AND($M146="TN-HN",$S$2="II"),29,IF(AND($M146="Lý",$S$2="I"),11,IF(AND($M146="Lý",$S$2="II"),30,IF(AND($M146="HóA",$S$2="I"),12,IF(AND($M146="HóA",$S$2="II"),31,IF(AND($M146="Sinh",$S$2="I"),13,IF(AND($M146="Sinh",$S$2="II"),32,IF(AND($M146="ĐịA",$S$2="I"),14,IF(AND($M146="ĐịA",$S$2="II"),33,IF(AND($M146="KT-PL",$S$2="I"),15,IF(AND($M146="KT-PL",$S$2="II"),34,IF(AND($M146="Tin",$S$2="I"),16,IF(AND($M146="Tin",$S$2="II"),35,IF(AND($M146="CNc",$S$2="I"),17,IF(AND($M146="CNc",$S$2="II"),36,IF(AND($M146="CNn",$S$2="I"),18,IF(AND($M146="CNn",$S$2="II"),37,IF(AND($M146="Nhạc",$S$2="I"),19,IF(AND($M146="Nhạc",$S$2="II"),38,IF(AND($M146="MT",$S$2="I"),20,IF(AND($M146="MT",$S$2="II"),39,59))))))))))))))))))))))))))))))))))))))</f>
        <v>0</v>
      </c>
      <c r="K146" s="821"/>
      <c r="L146" s="814"/>
      <c r="M146" s="51" t="s">
        <v>183</v>
      </c>
      <c r="N146" s="368" t="s">
        <v>27</v>
      </c>
      <c r="O146" s="369" t="s">
        <v>217</v>
      </c>
      <c r="P146" s="369"/>
      <c r="Q146" s="369"/>
      <c r="R146" s="370"/>
      <c r="S146" s="370"/>
      <c r="T146" s="370"/>
      <c r="U146" s="371"/>
      <c r="V146" s="371"/>
      <c r="W146" s="372"/>
      <c r="X146" s="817"/>
      <c r="Y146" s="817"/>
      <c r="Z146" s="817"/>
      <c r="AA146" s="817"/>
      <c r="AB146" s="88" t="s">
        <v>379</v>
      </c>
    </row>
    <row r="147" spans="1:28" ht="11.25" customHeight="1">
      <c r="A147" s="111">
        <f>IF(N147=0,0,VLOOKUP(N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B147" s="111">
        <f>IF(O147=0,0,VLOOKUP(O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C147" s="111">
        <f>IF(P147=0,0,VLOOKUP(P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D147" s="111">
        <f>IF(Q147=0,0,VLOOKUP(Q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E147" s="111">
        <f>IF(R147=0,0,VLOOKUP(R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F147" s="111">
        <f>IF(S147=0,0,VLOOKUP(S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G147" s="111">
        <f>IF(T147=0,0,VLOOKUP(T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H147" s="111">
        <f>IF(U147=0,0,VLOOKUP(U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I147" s="111">
        <f>IF(V147=0,0,VLOOKUP(V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J147" s="111">
        <f>IF(W147=0,0,VLOOKUP(W147,'T-L-K'!$B$7:$BH$36,IF(AND($M147="Văn",$S$2="I"),3,IF(AND($M147="Văn",$S$2="II"),22,IF(AND($M147="Toán",$S$2="I"),4,IF(AND($M147="Toán",$S$2="II"),23,IF(AND($M147="Anh",$S$2="I"),5,IF(AND($M147="Anh",$S$2="II"),24,IF(AND($M147="TD",$S$2="I"),6,IF(AND($M147="TD",$S$2="II"),25,IF(AND($M147="QP",$S$2="I"),7,IF(AND($M147="QP",$S$2="II"),26,IF(AND($M147="Sử",$S$2="I"),8,IF(AND($M147="Sử",$S$2="II"),27,IF(AND($M147="GDĐP",$S$2="I"),9,IF(AND($M147="GDĐP",$S$2="II"),28,IF(AND($M147="TN-HN",$S$2="I"),10,IF(AND($M147="TN-HN",$S$2="II"),29,IF(AND($M147="Lý",$S$2="I"),11,IF(AND($M147="Lý",$S$2="II"),30,IF(AND($M147="HóA",$S$2="I"),12,IF(AND($M147="HóA",$S$2="II"),31,IF(AND($M147="Sinh",$S$2="I"),13,IF(AND($M147="Sinh",$S$2="II"),32,IF(AND($M147="ĐịA",$S$2="I"),14,IF(AND($M147="ĐịA",$S$2="II"),33,IF(AND($M147="KT-PL",$S$2="I"),15,IF(AND($M147="KT-PL",$S$2="II"),34,IF(AND($M147="Tin",$S$2="I"),16,IF(AND($M147="Tin",$S$2="II"),35,IF(AND($M147="CNc",$S$2="I"),17,IF(AND($M147="CNc",$S$2="II"),36,IF(AND($M147="CNn",$S$2="I"),18,IF(AND($M147="CNn",$S$2="II"),37,IF(AND($M147="Nhạc",$S$2="I"),19,IF(AND($M147="Nhạc",$S$2="II"),38,IF(AND($M147="MT",$S$2="I"),20,IF(AND($M147="MT",$S$2="II"),39,59))))))))))))))))))))))))))))))))))))))</f>
        <v>0</v>
      </c>
      <c r="K147" s="822"/>
      <c r="L147" s="815"/>
      <c r="M147" s="52" t="s">
        <v>320</v>
      </c>
      <c r="N147" s="373"/>
      <c r="O147" s="374"/>
      <c r="P147" s="374"/>
      <c r="Q147" s="374"/>
      <c r="R147" s="375"/>
      <c r="S147" s="375"/>
      <c r="T147" s="375"/>
      <c r="U147" s="376"/>
      <c r="V147" s="376"/>
      <c r="W147" s="377"/>
      <c r="X147" s="818"/>
      <c r="Y147" s="818"/>
      <c r="Z147" s="818"/>
      <c r="AA147" s="818"/>
      <c r="AB147" s="88" t="s">
        <v>379</v>
      </c>
    </row>
    <row r="148" spans="1:28" ht="11.25" customHeight="1">
      <c r="A148" s="111">
        <f>IF(N148=0,0,VLOOKUP(N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B148" s="111">
        <f>IF(O148=0,0,VLOOKUP(O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C148" s="111">
        <f>IF(P148=0,0,VLOOKUP(P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D148" s="111">
        <f>IF(Q148=0,0,VLOOKUP(Q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E148" s="111">
        <f>IF(R148=0,0,VLOOKUP(R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3</v>
      </c>
      <c r="F148" s="111">
        <f>IF(S148=0,0,VLOOKUP(S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G148" s="111">
        <f>IF(T148=0,0,VLOOKUP(T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H148" s="111">
        <f>IF(U148=0,0,VLOOKUP(U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I148" s="111">
        <f>IF(V148=0,0,VLOOKUP(V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J148" s="111">
        <f>IF(W148=0,0,VLOOKUP(W148,'T-L-K'!$B$7:$BH$36,IF(AND($M148="Văn",$S$2="I"),3,IF(AND($M148="Văn",$S$2="II"),22,IF(AND($M148="Toán",$S$2="I"),4,IF(AND($M148="Toán",$S$2="II"),23,IF(AND($M148="Anh",$S$2="I"),5,IF(AND($M148="Anh",$S$2="II"),24,IF(AND($M148="TD",$S$2="I"),6,IF(AND($M148="TD",$S$2="II"),25,IF(AND($M148="QP",$S$2="I"),7,IF(AND($M148="QP",$S$2="II"),26,IF(AND($M148="Sử",$S$2="I"),8,IF(AND($M148="Sử",$S$2="II"),27,IF(AND($M148="GDĐP",$S$2="I"),9,IF(AND($M148="GDĐP",$S$2="II"),28,IF(AND($M148="TN-HN",$S$2="I"),10,IF(AND($M148="TN-HN",$S$2="II"),29,IF(AND($M148="Lý",$S$2="I"),11,IF(AND($M148="Lý",$S$2="II"),30,IF(AND($M148="HóA",$S$2="I"),12,IF(AND($M148="HóA",$S$2="II"),31,IF(AND($M148="Sinh",$S$2="I"),13,IF(AND($M148="Sinh",$S$2="II"),32,IF(AND($M148="ĐịA",$S$2="I"),14,IF(AND($M148="ĐịA",$S$2="II"),33,IF(AND($M148="KT-PL",$S$2="I"),15,IF(AND($M148="KT-PL",$S$2="II"),34,IF(AND($M148="Tin",$S$2="I"),16,IF(AND($M148="Tin",$S$2="II"),35,IF(AND($M148="CNc",$S$2="I"),17,IF(AND($M148="CNc",$S$2="II"),36,IF(AND($M148="CNn",$S$2="I"),18,IF(AND($M148="CNn",$S$2="II"),37,IF(AND($M148="Nhạc",$S$2="I"),19,IF(AND($M148="Nhạc",$S$2="II"),38,IF(AND($M148="MT",$S$2="I"),20,IF(AND($M148="MT",$S$2="II"),39,59))))))))))))))))))))))))))))))))))))))</f>
        <v>0</v>
      </c>
      <c r="K148" s="810" t="s">
        <v>95</v>
      </c>
      <c r="L148" s="813">
        <f>IF(K148=0,0,VLOOKUP(K148,CBGV!$B$4:$M$69,12,0))</f>
        <v>0</v>
      </c>
      <c r="M148" s="54" t="s">
        <v>183</v>
      </c>
      <c r="N148" s="363" t="s">
        <v>149</v>
      </c>
      <c r="O148" s="364" t="s">
        <v>122</v>
      </c>
      <c r="P148" s="364" t="s">
        <v>198</v>
      </c>
      <c r="Q148" s="364" t="s">
        <v>199</v>
      </c>
      <c r="R148" s="365" t="s">
        <v>200</v>
      </c>
      <c r="S148" s="365"/>
      <c r="T148" s="365"/>
      <c r="U148" s="366"/>
      <c r="V148" s="366"/>
      <c r="W148" s="367"/>
      <c r="X148" s="813">
        <f>IF(K148=0,0,VLOOKUP(K148,CBGV!$B$4:$P$69,14,0))+IF(L148=0,0,VLOOKUP(L148,'T-L-K'!$B$7:$BH$36,2,0))</f>
        <v>0</v>
      </c>
      <c r="Y148" s="823">
        <f>SUM(A148:J150)</f>
        <v>18</v>
      </c>
      <c r="Z148" s="823">
        <f>SUM(A148:J150)+X148</f>
        <v>18</v>
      </c>
      <c r="AA148" s="813">
        <f>IF((Z148-(VLOOKUP(K148,CBGV!$B$4:$P$69,13,0)))&lt;=-14,"/",(Z148-(VLOOKUP(K148,CBGV!$B$4:$P$69,13,0))))</f>
        <v>1</v>
      </c>
      <c r="AB148" s="88" t="s">
        <v>379</v>
      </c>
    </row>
    <row r="149" spans="1:28" ht="11.25" customHeight="1">
      <c r="A149" s="111">
        <f>IF(N149=0,0,VLOOKUP(N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3</v>
      </c>
      <c r="B149" s="111">
        <f>IF(O149=0,0,VLOOKUP(O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C149" s="111">
        <f>IF(P149=0,0,VLOOKUP(P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D149" s="111">
        <f>IF(Q149=0,0,VLOOKUP(Q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E149" s="111">
        <f>IF(R149=0,0,VLOOKUP(R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F149" s="111">
        <f>IF(S149=0,0,VLOOKUP(S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G149" s="111">
        <f>IF(T149=0,0,VLOOKUP(T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H149" s="111">
        <f>IF(U149=0,0,VLOOKUP(U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I149" s="111">
        <f>IF(V149=0,0,VLOOKUP(V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J149" s="111">
        <f>IF(W149=0,0,VLOOKUP(W149,'T-L-K'!$B$7:$BH$36,IF(AND($M149="Văn",$S$2="I"),3,IF(AND($M149="Văn",$S$2="II"),22,IF(AND($M149="Toán",$S$2="I"),4,IF(AND($M149="Toán",$S$2="II"),23,IF(AND($M149="Anh",$S$2="I"),5,IF(AND($M149="Anh",$S$2="II"),24,IF(AND($M149="TD",$S$2="I"),6,IF(AND($M149="TD",$S$2="II"),25,IF(AND($M149="QP",$S$2="I"),7,IF(AND($M149="QP",$S$2="II"),26,IF(AND($M149="Sử",$S$2="I"),8,IF(AND($M149="Sử",$S$2="II"),27,IF(AND($M149="GDĐP",$S$2="I"),9,IF(AND($M149="GDĐP",$S$2="II"),28,IF(AND($M149="TN-HN",$S$2="I"),10,IF(AND($M149="TN-HN",$S$2="II"),29,IF(AND($M149="Lý",$S$2="I"),11,IF(AND($M149="Lý",$S$2="II"),30,IF(AND($M149="HóA",$S$2="I"),12,IF(AND($M149="HóA",$S$2="II"),31,IF(AND($M149="Sinh",$S$2="I"),13,IF(AND($M149="Sinh",$S$2="II"),32,IF(AND($M149="ĐịA",$S$2="I"),14,IF(AND($M149="ĐịA",$S$2="II"),33,IF(AND($M149="KT-PL",$S$2="I"),15,IF(AND($M149="KT-PL",$S$2="II"),34,IF(AND($M149="Tin",$S$2="I"),16,IF(AND($M149="Tin",$S$2="II"),35,IF(AND($M149="CNc",$S$2="I"),17,IF(AND($M149="CNc",$S$2="II"),36,IF(AND($M149="CNn",$S$2="I"),18,IF(AND($M149="CNn",$S$2="II"),37,IF(AND($M149="Nhạc",$S$2="I"),19,IF(AND($M149="Nhạc",$S$2="II"),38,IF(AND($M149="MT",$S$2="I"),20,IF(AND($M149="MT",$S$2="II"),39,59))))))))))))))))))))))))))))))))))))))</f>
        <v>0</v>
      </c>
      <c r="K149" s="811"/>
      <c r="L149" s="814"/>
      <c r="M149" s="55" t="s">
        <v>183</v>
      </c>
      <c r="N149" s="579" t="s">
        <v>204</v>
      </c>
      <c r="O149" s="369"/>
      <c r="P149" s="369"/>
      <c r="Q149" s="369"/>
      <c r="R149" s="370"/>
      <c r="S149" s="370"/>
      <c r="T149" s="370"/>
      <c r="U149" s="371"/>
      <c r="V149" s="371"/>
      <c r="W149" s="372"/>
      <c r="X149" s="814"/>
      <c r="Y149" s="814"/>
      <c r="Z149" s="814"/>
      <c r="AA149" s="814"/>
      <c r="AB149" s="88" t="s">
        <v>379</v>
      </c>
    </row>
    <row r="150" spans="1:28" ht="11.25" customHeight="1">
      <c r="A150" s="111">
        <f>IF(N150=0,0,VLOOKUP(N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B150" s="111">
        <f>IF(O150=0,0,VLOOKUP(O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C150" s="111">
        <f>IF(P150=0,0,VLOOKUP(P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D150" s="111">
        <f>IF(Q150=0,0,VLOOKUP(Q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E150" s="111">
        <f>IF(R150=0,0,VLOOKUP(R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F150" s="111">
        <f>IF(S150=0,0,VLOOKUP(S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G150" s="111">
        <f>IF(T150=0,0,VLOOKUP(T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H150" s="111">
        <f>IF(U150=0,0,VLOOKUP(U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I150" s="111">
        <f>IF(V150=0,0,VLOOKUP(V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J150" s="111">
        <f>IF(W150=0,0,VLOOKUP(W150,'T-L-K'!$B$7:$BH$36,IF(AND($M150="Văn",$S$2="I"),3,IF(AND($M150="Văn",$S$2="II"),22,IF(AND($M150="Toán",$S$2="I"),4,IF(AND($M150="Toán",$S$2="II"),23,IF(AND($M150="Anh",$S$2="I"),5,IF(AND($M150="Anh",$S$2="II"),24,IF(AND($M150="TD",$S$2="I"),6,IF(AND($M150="TD",$S$2="II"),25,IF(AND($M150="QP",$S$2="I"),7,IF(AND($M150="QP",$S$2="II"),26,IF(AND($M150="Sử",$S$2="I"),8,IF(AND($M150="Sử",$S$2="II"),27,IF(AND($M150="GDĐP",$S$2="I"),9,IF(AND($M150="GDĐP",$S$2="II"),28,IF(AND($M150="TN-HN",$S$2="I"),10,IF(AND($M150="TN-HN",$S$2="II"),29,IF(AND($M150="Lý",$S$2="I"),11,IF(AND($M150="Lý",$S$2="II"),30,IF(AND($M150="HóA",$S$2="I"),12,IF(AND($M150="HóA",$S$2="II"),31,IF(AND($M150="Sinh",$S$2="I"),13,IF(AND($M150="Sinh",$S$2="II"),32,IF(AND($M150="ĐịA",$S$2="I"),14,IF(AND($M150="ĐịA",$S$2="II"),33,IF(AND($M150="KT-PL",$S$2="I"),15,IF(AND($M150="KT-PL",$S$2="II"),34,IF(AND($M150="Tin",$S$2="I"),16,IF(AND($M150="Tin",$S$2="II"),35,IF(AND($M150="CNc",$S$2="I"),17,IF(AND($M150="CNc",$S$2="II"),36,IF(AND($M150="CNn",$S$2="I"),18,IF(AND($M150="CNn",$S$2="II"),37,IF(AND($M150="Nhạc",$S$2="I"),19,IF(AND($M150="Nhạc",$S$2="II"),38,IF(AND($M150="MT",$S$2="I"),20,IF(AND($M150="MT",$S$2="II"),39,59))))))))))))))))))))))))))))))))))))))</f>
        <v>0</v>
      </c>
      <c r="K150" s="812"/>
      <c r="L150" s="815"/>
      <c r="M150" s="56" t="s">
        <v>320</v>
      </c>
      <c r="N150" s="373"/>
      <c r="O150" s="374"/>
      <c r="P150" s="374"/>
      <c r="Q150" s="374"/>
      <c r="R150" s="375"/>
      <c r="S150" s="375"/>
      <c r="T150" s="375"/>
      <c r="U150" s="376"/>
      <c r="V150" s="376"/>
      <c r="W150" s="377"/>
      <c r="X150" s="815"/>
      <c r="Y150" s="815"/>
      <c r="Z150" s="815"/>
      <c r="AA150" s="815"/>
      <c r="AB150" s="88" t="s">
        <v>379</v>
      </c>
    </row>
    <row r="151" spans="1:28" ht="11.25" customHeight="1">
      <c r="A151" s="111">
        <f>IF(N151=0,0,VLOOKUP(N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3</v>
      </c>
      <c r="B151" s="111">
        <f>IF(O151=0,0,VLOOKUP(O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C151" s="111">
        <f>IF(P151=0,0,VLOOKUP(P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D151" s="111">
        <f>IF(Q151=0,0,VLOOKUP(Q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E151" s="111">
        <f>IF(R151=0,0,VLOOKUP(R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F151" s="111">
        <f>IF(S151=0,0,VLOOKUP(S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G151" s="111">
        <f>IF(T151=0,0,VLOOKUP(T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H151" s="111">
        <f>IF(U151=0,0,VLOOKUP(U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I151" s="111">
        <f>IF(V151=0,0,VLOOKUP(V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J151" s="111">
        <f>IF(W151=0,0,VLOOKUP(W151,'T-L-K'!$B$7:$BH$36,IF(AND($M151="Văn",$S$2="I"),3,IF(AND($M151="Văn",$S$2="II"),22,IF(AND($M151="Toán",$S$2="I"),4,IF(AND($M151="Toán",$S$2="II"),23,IF(AND($M151="Anh",$S$2="I"),5,IF(AND($M151="Anh",$S$2="II"),24,IF(AND($M151="TD",$S$2="I"),6,IF(AND($M151="TD",$S$2="II"),25,IF(AND($M151="QP",$S$2="I"),7,IF(AND($M151="QP",$S$2="II"),26,IF(AND($M151="Sử",$S$2="I"),8,IF(AND($M151="Sử",$S$2="II"),27,IF(AND($M151="GDĐP",$S$2="I"),9,IF(AND($M151="GDĐP",$S$2="II"),28,IF(AND($M151="TN-HN",$S$2="I"),10,IF(AND($M151="TN-HN",$S$2="II"),29,IF(AND($M151="Lý",$S$2="I"),11,IF(AND($M151="Lý",$S$2="II"),30,IF(AND($M151="HóA",$S$2="I"),12,IF(AND($M151="HóA",$S$2="II"),31,IF(AND($M151="Sinh",$S$2="I"),13,IF(AND($M151="Sinh",$S$2="II"),32,IF(AND($M151="ĐịA",$S$2="I"),14,IF(AND($M151="ĐịA",$S$2="II"),33,IF(AND($M151="KT-PL",$S$2="I"),15,IF(AND($M151="KT-PL",$S$2="II"),34,IF(AND($M151="Tin",$S$2="I"),16,IF(AND($M151="Tin",$S$2="II"),35,IF(AND($M151="CNc",$S$2="I"),17,IF(AND($M151="CNc",$S$2="II"),36,IF(AND($M151="CNn",$S$2="I"),18,IF(AND($M151="CNn",$S$2="II"),37,IF(AND($M151="Nhạc",$S$2="I"),19,IF(AND($M151="Nhạc",$S$2="II"),38,IF(AND($M151="MT",$S$2="I"),20,IF(AND($M151="MT",$S$2="II"),39,59))))))))))))))))))))))))))))))))))))))</f>
        <v>0</v>
      </c>
      <c r="K151" s="820" t="s">
        <v>96</v>
      </c>
      <c r="L151" s="813" t="str">
        <f>IF(K151=0,0,VLOOKUP(K151,CBGV!$B$4:$M$69,12,0))</f>
        <v>11A5</v>
      </c>
      <c r="M151" s="57" t="s">
        <v>183</v>
      </c>
      <c r="N151" s="363" t="s">
        <v>21</v>
      </c>
      <c r="O151" s="364"/>
      <c r="P151" s="364"/>
      <c r="Q151" s="364"/>
      <c r="R151" s="365"/>
      <c r="S151" s="365"/>
      <c r="T151" s="365"/>
      <c r="U151" s="366"/>
      <c r="V151" s="366"/>
      <c r="W151" s="367"/>
      <c r="X151" s="816">
        <f>IF(K151=0,0,VLOOKUP(K151,CBGV!$B$4:$P$69,14,0))+IF(L151=0,0,VLOOKUP(L151,'T-L-K'!$B$7:$BH$36,2,0))</f>
        <v>5</v>
      </c>
      <c r="Y151" s="819">
        <f>SUM(A151:J153)</f>
        <v>12</v>
      </c>
      <c r="Z151" s="819">
        <f>SUM(A151:J153)+X151</f>
        <v>17</v>
      </c>
      <c r="AA151" s="816">
        <f>IF((Z151-(VLOOKUP(K151,CBGV!$B$4:$P$69,13,0)))&lt;=-14,"/",(Z151-(VLOOKUP(K151,CBGV!$B$4:$P$69,13,0))))</f>
        <v>0</v>
      </c>
      <c r="AB151" s="88" t="s">
        <v>379</v>
      </c>
    </row>
    <row r="152" spans="1:28" ht="11.25" customHeight="1">
      <c r="A152" s="111">
        <f>IF(N152=0,0,VLOOKUP(N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3</v>
      </c>
      <c r="B152" s="111">
        <f>IF(O152=0,0,VLOOKUP(O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3</v>
      </c>
      <c r="C152" s="111">
        <f>IF(P152=0,0,VLOOKUP(P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3</v>
      </c>
      <c r="D152" s="111">
        <f>IF(Q152=0,0,VLOOKUP(Q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E152" s="111">
        <f>IF(R152=0,0,VLOOKUP(R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F152" s="111">
        <f>IF(S152=0,0,VLOOKUP(S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G152" s="111">
        <f>IF(T152=0,0,VLOOKUP(T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H152" s="111">
        <f>IF(U152=0,0,VLOOKUP(U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I152" s="111">
        <f>IF(V152=0,0,VLOOKUP(V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J152" s="111">
        <f>IF(W152=0,0,VLOOKUP(W152,'T-L-K'!$B$7:$BH$36,IF(AND($M152="Văn",$S$2="I"),3,IF(AND($M152="Văn",$S$2="II"),22,IF(AND($M152="Toán",$S$2="I"),4,IF(AND($M152="Toán",$S$2="II"),23,IF(AND($M152="Anh",$S$2="I"),5,IF(AND($M152="Anh",$S$2="II"),24,IF(AND($M152="TD",$S$2="I"),6,IF(AND($M152="TD",$S$2="II"),25,IF(AND($M152="QP",$S$2="I"),7,IF(AND($M152="QP",$S$2="II"),26,IF(AND($M152="Sử",$S$2="I"),8,IF(AND($M152="Sử",$S$2="II"),27,IF(AND($M152="GDĐP",$S$2="I"),9,IF(AND($M152="GDĐP",$S$2="II"),28,IF(AND($M152="TN-HN",$S$2="I"),10,IF(AND($M152="TN-HN",$S$2="II"),29,IF(AND($M152="Lý",$S$2="I"),11,IF(AND($M152="Lý",$S$2="II"),30,IF(AND($M152="HóA",$S$2="I"),12,IF(AND($M152="HóA",$S$2="II"),31,IF(AND($M152="Sinh",$S$2="I"),13,IF(AND($M152="Sinh",$S$2="II"),32,IF(AND($M152="ĐịA",$S$2="I"),14,IF(AND($M152="ĐịA",$S$2="II"),33,IF(AND($M152="KT-PL",$S$2="I"),15,IF(AND($M152="KT-PL",$S$2="II"),34,IF(AND($M152="Tin",$S$2="I"),16,IF(AND($M152="Tin",$S$2="II"),35,IF(AND($M152="CNc",$S$2="I"),17,IF(AND($M152="CNc",$S$2="II"),36,IF(AND($M152="CNn",$S$2="I"),18,IF(AND($M152="CNn",$S$2="II"),37,IF(AND($M152="Nhạc",$S$2="I"),19,IF(AND($M152="Nhạc",$S$2="II"),38,IF(AND($M152="MT",$S$2="I"),20,IF(AND($M152="MT",$S$2="II"),39,59))))))))))))))))))))))))))))))))))))))</f>
        <v>0</v>
      </c>
      <c r="K152" s="821"/>
      <c r="L152" s="814"/>
      <c r="M152" s="51" t="s">
        <v>183</v>
      </c>
      <c r="N152" s="368" t="s">
        <v>125</v>
      </c>
      <c r="O152" s="369" t="s">
        <v>139</v>
      </c>
      <c r="P152" s="369" t="s">
        <v>203</v>
      </c>
      <c r="Q152" s="369"/>
      <c r="R152" s="370"/>
      <c r="S152" s="370"/>
      <c r="T152" s="370"/>
      <c r="U152" s="371"/>
      <c r="V152" s="371"/>
      <c r="W152" s="372"/>
      <c r="X152" s="817"/>
      <c r="Y152" s="817"/>
      <c r="Z152" s="817"/>
      <c r="AA152" s="817"/>
      <c r="AB152" s="88" t="s">
        <v>379</v>
      </c>
    </row>
    <row r="153" spans="1:28" ht="11.25" customHeight="1">
      <c r="A153" s="111">
        <f>IF(N153=0,0,VLOOKUP(N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B153" s="111">
        <f>IF(O153=0,0,VLOOKUP(O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C153" s="111">
        <f>IF(P153=0,0,VLOOKUP(P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D153" s="111">
        <f>IF(Q153=0,0,VLOOKUP(Q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E153" s="111">
        <f>IF(R153=0,0,VLOOKUP(R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F153" s="111">
        <f>IF(S153=0,0,VLOOKUP(S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G153" s="111">
        <f>IF(T153=0,0,VLOOKUP(T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H153" s="111">
        <f>IF(U153=0,0,VLOOKUP(U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I153" s="111">
        <f>IF(V153=0,0,VLOOKUP(V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J153" s="111">
        <f>IF(W153=0,0,VLOOKUP(W153,'T-L-K'!$B$7:$BH$36,IF(AND($M153="Văn",$S$2="I"),3,IF(AND($M153="Văn",$S$2="II"),22,IF(AND($M153="Toán",$S$2="I"),4,IF(AND($M153="Toán",$S$2="II"),23,IF(AND($M153="Anh",$S$2="I"),5,IF(AND($M153="Anh",$S$2="II"),24,IF(AND($M153="TD",$S$2="I"),6,IF(AND($M153="TD",$S$2="II"),25,IF(AND($M153="QP",$S$2="I"),7,IF(AND($M153="QP",$S$2="II"),26,IF(AND($M153="Sử",$S$2="I"),8,IF(AND($M153="Sử",$S$2="II"),27,IF(AND($M153="GDĐP",$S$2="I"),9,IF(AND($M153="GDĐP",$S$2="II"),28,IF(AND($M153="TN-HN",$S$2="I"),10,IF(AND($M153="TN-HN",$S$2="II"),29,IF(AND($M153="Lý",$S$2="I"),11,IF(AND($M153="Lý",$S$2="II"),30,IF(AND($M153="HóA",$S$2="I"),12,IF(AND($M153="HóA",$S$2="II"),31,IF(AND($M153="Sinh",$S$2="I"),13,IF(AND($M153="Sinh",$S$2="II"),32,IF(AND($M153="ĐịA",$S$2="I"),14,IF(AND($M153="ĐịA",$S$2="II"),33,IF(AND($M153="KT-PL",$S$2="I"),15,IF(AND($M153="KT-PL",$S$2="II"),34,IF(AND($M153="Tin",$S$2="I"),16,IF(AND($M153="Tin",$S$2="II"),35,IF(AND($M153="CNc",$S$2="I"),17,IF(AND($M153="CNc",$S$2="II"),36,IF(AND($M153="CNn",$S$2="I"),18,IF(AND($M153="CNn",$S$2="II"),37,IF(AND($M153="Nhạc",$S$2="I"),19,IF(AND($M153="Nhạc",$S$2="II"),38,IF(AND($M153="MT",$S$2="I"),20,IF(AND($M153="MT",$S$2="II"),39,59))))))))))))))))))))))))))))))))))))))</f>
        <v>0</v>
      </c>
      <c r="K153" s="822"/>
      <c r="L153" s="815"/>
      <c r="M153" s="52" t="s">
        <v>320</v>
      </c>
      <c r="N153" s="373"/>
      <c r="O153" s="374"/>
      <c r="P153" s="374"/>
      <c r="Q153" s="374"/>
      <c r="R153" s="375"/>
      <c r="S153" s="375"/>
      <c r="T153" s="375"/>
      <c r="U153" s="376"/>
      <c r="V153" s="376"/>
      <c r="W153" s="377"/>
      <c r="X153" s="818"/>
      <c r="Y153" s="818"/>
      <c r="Z153" s="818"/>
      <c r="AA153" s="818"/>
      <c r="AB153" s="88" t="s">
        <v>379</v>
      </c>
    </row>
    <row r="154" spans="1:28" ht="11.25" customHeight="1">
      <c r="A154" s="111">
        <f>IF(N154=0,0,VLOOKUP(N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B154" s="111">
        <f>IF(O154=0,0,VLOOKUP(O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C154" s="111">
        <f>IF(P154=0,0,VLOOKUP(P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3</v>
      </c>
      <c r="D154" s="111">
        <f>IF(Q154=0,0,VLOOKUP(Q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E154" s="111">
        <f>IF(R154=0,0,VLOOKUP(R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F154" s="111">
        <f>IF(S154=0,0,VLOOKUP(S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G154" s="111">
        <f>IF(T154=0,0,VLOOKUP(T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H154" s="111">
        <f>IF(U154=0,0,VLOOKUP(U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I154" s="111">
        <f>IF(V154=0,0,VLOOKUP(V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J154" s="111">
        <f>IF(W154=0,0,VLOOKUP(W154,'T-L-K'!$B$7:$BH$36,IF(AND($M154="Văn",$S$2="I"),3,IF(AND($M154="Văn",$S$2="II"),22,IF(AND($M154="Toán",$S$2="I"),4,IF(AND($M154="Toán",$S$2="II"),23,IF(AND($M154="Anh",$S$2="I"),5,IF(AND($M154="Anh",$S$2="II"),24,IF(AND($M154="TD",$S$2="I"),6,IF(AND($M154="TD",$S$2="II"),25,IF(AND($M154="QP",$S$2="I"),7,IF(AND($M154="QP",$S$2="II"),26,IF(AND($M154="Sử",$S$2="I"),8,IF(AND($M154="Sử",$S$2="II"),27,IF(AND($M154="GDĐP",$S$2="I"),9,IF(AND($M154="GDĐP",$S$2="II"),28,IF(AND($M154="TN-HN",$S$2="I"),10,IF(AND($M154="TN-HN",$S$2="II"),29,IF(AND($M154="Lý",$S$2="I"),11,IF(AND($M154="Lý",$S$2="II"),30,IF(AND($M154="HóA",$S$2="I"),12,IF(AND($M154="HóA",$S$2="II"),31,IF(AND($M154="Sinh",$S$2="I"),13,IF(AND($M154="Sinh",$S$2="II"),32,IF(AND($M154="ĐịA",$S$2="I"),14,IF(AND($M154="ĐịA",$S$2="II"),33,IF(AND($M154="KT-PL",$S$2="I"),15,IF(AND($M154="KT-PL",$S$2="II"),34,IF(AND($M154="Tin",$S$2="I"),16,IF(AND($M154="Tin",$S$2="II"),35,IF(AND($M154="CNc",$S$2="I"),17,IF(AND($M154="CNc",$S$2="II"),36,IF(AND($M154="CNn",$S$2="I"),18,IF(AND($M154="CNn",$S$2="II"),37,IF(AND($M154="Nhạc",$S$2="I"),19,IF(AND($M154="Nhạc",$S$2="II"),38,IF(AND($M154="MT",$S$2="I"),20,IF(AND($M154="MT",$S$2="II"),39,59))))))))))))))))))))))))))))))))))))))</f>
        <v>0</v>
      </c>
      <c r="K154" s="810" t="s">
        <v>97</v>
      </c>
      <c r="L154" s="813">
        <f>IF(K154=0,0,VLOOKUP(K154,CBGV!$B$4:$M$69,12,0))</f>
        <v>0</v>
      </c>
      <c r="M154" s="54" t="s">
        <v>183</v>
      </c>
      <c r="N154" s="363" t="s">
        <v>24</v>
      </c>
      <c r="O154" s="364" t="s">
        <v>143</v>
      </c>
      <c r="P154" s="364" t="s">
        <v>316</v>
      </c>
      <c r="Q154" s="364"/>
      <c r="R154" s="365"/>
      <c r="S154" s="365"/>
      <c r="T154" s="365"/>
      <c r="U154" s="366"/>
      <c r="V154" s="366"/>
      <c r="W154" s="367"/>
      <c r="X154" s="813">
        <f>IF(K154=0,0,VLOOKUP(K154,CBGV!$B$4:$P$69,14,0))+IF(L154=0,0,VLOOKUP(L154,'T-L-K'!$B$7:$BH$36,2,0))</f>
        <v>0</v>
      </c>
      <c r="Y154" s="823">
        <f>SUM(A154:J156)</f>
        <v>15</v>
      </c>
      <c r="Z154" s="823">
        <f>SUM(A154:J156)+X154</f>
        <v>15</v>
      </c>
      <c r="AA154" s="813">
        <f>IF((Z154-(VLOOKUP(K154,CBGV!$B$4:$P$69,13,0)))&lt;=-14,"/",(Z154-(VLOOKUP(K154,CBGV!$B$4:$P$69,13,0))))</f>
        <v>-2</v>
      </c>
      <c r="AB154" s="88" t="s">
        <v>379</v>
      </c>
    </row>
    <row r="155" spans="1:28" ht="11.25" customHeight="1">
      <c r="A155" s="111">
        <f>IF(N155=0,0,VLOOKUP(N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3</v>
      </c>
      <c r="B155" s="111">
        <f>IF(O155=0,0,VLOOKUP(O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3</v>
      </c>
      <c r="C155" s="111">
        <f>IF(P155=0,0,VLOOKUP(P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D155" s="111">
        <f>IF(Q155=0,0,VLOOKUP(Q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E155" s="111">
        <f>IF(R155=0,0,VLOOKUP(R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F155" s="111">
        <f>IF(S155=0,0,VLOOKUP(S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G155" s="111">
        <f>IF(T155=0,0,VLOOKUP(T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H155" s="111">
        <f>IF(U155=0,0,VLOOKUP(U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I155" s="111">
        <f>IF(V155=0,0,VLOOKUP(V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J155" s="111">
        <f>IF(W155=0,0,VLOOKUP(W155,'T-L-K'!$B$7:$BH$36,IF(AND($M155="Văn",$S$2="I"),3,IF(AND($M155="Văn",$S$2="II"),22,IF(AND($M155="Toán",$S$2="I"),4,IF(AND($M155="Toán",$S$2="II"),23,IF(AND($M155="Anh",$S$2="I"),5,IF(AND($M155="Anh",$S$2="II"),24,IF(AND($M155="TD",$S$2="I"),6,IF(AND($M155="TD",$S$2="II"),25,IF(AND($M155="QP",$S$2="I"),7,IF(AND($M155="QP",$S$2="II"),26,IF(AND($M155="Sử",$S$2="I"),8,IF(AND($M155="Sử",$S$2="II"),27,IF(AND($M155="GDĐP",$S$2="I"),9,IF(AND($M155="GDĐP",$S$2="II"),28,IF(AND($M155="TN-HN",$S$2="I"),10,IF(AND($M155="TN-HN",$S$2="II"),29,IF(AND($M155="Lý",$S$2="I"),11,IF(AND($M155="Lý",$S$2="II"),30,IF(AND($M155="HóA",$S$2="I"),12,IF(AND($M155="HóA",$S$2="II"),31,IF(AND($M155="Sinh",$S$2="I"),13,IF(AND($M155="Sinh",$S$2="II"),32,IF(AND($M155="ĐịA",$S$2="I"),14,IF(AND($M155="ĐịA",$S$2="II"),33,IF(AND($M155="KT-PL",$S$2="I"),15,IF(AND($M155="KT-PL",$S$2="II"),34,IF(AND($M155="Tin",$S$2="I"),16,IF(AND($M155="Tin",$S$2="II"),35,IF(AND($M155="CNc",$S$2="I"),17,IF(AND($M155="CNc",$S$2="II"),36,IF(AND($M155="CNn",$S$2="I"),18,IF(AND($M155="CNn",$S$2="II"),37,IF(AND($M155="Nhạc",$S$2="I"),19,IF(AND($M155="Nhạc",$S$2="II"),38,IF(AND($M155="MT",$S$2="I"),20,IF(AND($M155="MT",$S$2="II"),39,59))))))))))))))))))))))))))))))))))))))</f>
        <v>0</v>
      </c>
      <c r="K155" s="811"/>
      <c r="L155" s="814"/>
      <c r="M155" s="55" t="s">
        <v>183</v>
      </c>
      <c r="N155" s="368" t="s">
        <v>215</v>
      </c>
      <c r="O155" s="369" t="s">
        <v>216</v>
      </c>
      <c r="P155" s="369"/>
      <c r="Q155" s="369"/>
      <c r="R155" s="370"/>
      <c r="S155" s="370"/>
      <c r="T155" s="370"/>
      <c r="U155" s="371"/>
      <c r="V155" s="371"/>
      <c r="W155" s="372"/>
      <c r="X155" s="814"/>
      <c r="Y155" s="814"/>
      <c r="Z155" s="814"/>
      <c r="AA155" s="814"/>
      <c r="AB155" s="88" t="s">
        <v>379</v>
      </c>
    </row>
    <row r="156" spans="1:28" ht="11.25" customHeight="1">
      <c r="A156" s="111">
        <f>IF(N156=0,0,VLOOKUP(N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B156" s="111">
        <f>IF(O156=0,0,VLOOKUP(O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C156" s="111">
        <f>IF(P156=0,0,VLOOKUP(P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D156" s="111">
        <f>IF(Q156=0,0,VLOOKUP(Q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E156" s="111">
        <f>IF(R156=0,0,VLOOKUP(R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F156" s="111">
        <f>IF(S156=0,0,VLOOKUP(S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G156" s="111">
        <f>IF(T156=0,0,VLOOKUP(T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H156" s="111">
        <f>IF(U156=0,0,VLOOKUP(U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I156" s="111">
        <f>IF(V156=0,0,VLOOKUP(V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J156" s="111">
        <f>IF(W156=0,0,VLOOKUP(W156,'T-L-K'!$B$7:$BH$36,IF(AND($M156="Văn",$S$2="I"),3,IF(AND($M156="Văn",$S$2="II"),22,IF(AND($M156="Toán",$S$2="I"),4,IF(AND($M156="Toán",$S$2="II"),23,IF(AND($M156="Anh",$S$2="I"),5,IF(AND($M156="Anh",$S$2="II"),24,IF(AND($M156="TD",$S$2="I"),6,IF(AND($M156="TD",$S$2="II"),25,IF(AND($M156="QP",$S$2="I"),7,IF(AND($M156="QP",$S$2="II"),26,IF(AND($M156="Sử",$S$2="I"),8,IF(AND($M156="Sử",$S$2="II"),27,IF(AND($M156="GDĐP",$S$2="I"),9,IF(AND($M156="GDĐP",$S$2="II"),28,IF(AND($M156="TN-HN",$S$2="I"),10,IF(AND($M156="TN-HN",$S$2="II"),29,IF(AND($M156="Lý",$S$2="I"),11,IF(AND($M156="Lý",$S$2="II"),30,IF(AND($M156="HóA",$S$2="I"),12,IF(AND($M156="HóA",$S$2="II"),31,IF(AND($M156="Sinh",$S$2="I"),13,IF(AND($M156="Sinh",$S$2="II"),32,IF(AND($M156="ĐịA",$S$2="I"),14,IF(AND($M156="ĐịA",$S$2="II"),33,IF(AND($M156="KT-PL",$S$2="I"),15,IF(AND($M156="KT-PL",$S$2="II"),34,IF(AND($M156="Tin",$S$2="I"),16,IF(AND($M156="Tin",$S$2="II"),35,IF(AND($M156="CNc",$S$2="I"),17,IF(AND($M156="CNc",$S$2="II"),36,IF(AND($M156="CNn",$S$2="I"),18,IF(AND($M156="CNn",$S$2="II"),37,IF(AND($M156="Nhạc",$S$2="I"),19,IF(AND($M156="Nhạc",$S$2="II"),38,IF(AND($M156="MT",$S$2="I"),20,IF(AND($M156="MT",$S$2="II"),39,59))))))))))))))))))))))))))))))))))))))</f>
        <v>0</v>
      </c>
      <c r="K156" s="812"/>
      <c r="L156" s="815"/>
      <c r="M156" s="56" t="s">
        <v>320</v>
      </c>
      <c r="N156" s="373"/>
      <c r="O156" s="374"/>
      <c r="P156" s="374"/>
      <c r="Q156" s="374"/>
      <c r="R156" s="375"/>
      <c r="S156" s="375"/>
      <c r="T156" s="375"/>
      <c r="U156" s="376"/>
      <c r="V156" s="376"/>
      <c r="W156" s="377"/>
      <c r="X156" s="815"/>
      <c r="Y156" s="815"/>
      <c r="Z156" s="815"/>
      <c r="AA156" s="815"/>
      <c r="AB156" s="88" t="s">
        <v>379</v>
      </c>
    </row>
    <row r="157" spans="1:28" ht="11.25" customHeight="1">
      <c r="A157" s="111">
        <f>IF(N157=0,0,VLOOKUP(N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B157" s="111">
        <f>IF(O157=0,0,VLOOKUP(O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3</v>
      </c>
      <c r="C157" s="111">
        <f>IF(P157=0,0,VLOOKUP(P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D157" s="111">
        <f>IF(Q157=0,0,VLOOKUP(Q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E157" s="111">
        <f>IF(R157=0,0,VLOOKUP(R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F157" s="111">
        <f>IF(S157=0,0,VLOOKUP(S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G157" s="111">
        <f>IF(T157=0,0,VLOOKUP(T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H157" s="111">
        <f>IF(U157=0,0,VLOOKUP(U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I157" s="111">
        <f>IF(V157=0,0,VLOOKUP(V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J157" s="111">
        <f>IF(W157=0,0,VLOOKUP(W157,'T-L-K'!$B$7:$BH$36,IF(AND($M157="Văn",$S$2="I"),3,IF(AND($M157="Văn",$S$2="II"),22,IF(AND($M157="Toán",$S$2="I"),4,IF(AND($M157="Toán",$S$2="II"),23,IF(AND($M157="Anh",$S$2="I"),5,IF(AND($M157="Anh",$S$2="II"),24,IF(AND($M157="TD",$S$2="I"),6,IF(AND($M157="TD",$S$2="II"),25,IF(AND($M157="QP",$S$2="I"),7,IF(AND($M157="QP",$S$2="II"),26,IF(AND($M157="Sử",$S$2="I"),8,IF(AND($M157="Sử",$S$2="II"),27,IF(AND($M157="GDĐP",$S$2="I"),9,IF(AND($M157="GDĐP",$S$2="II"),28,IF(AND($M157="TN-HN",$S$2="I"),10,IF(AND($M157="TN-HN",$S$2="II"),29,IF(AND($M157="Lý",$S$2="I"),11,IF(AND($M157="Lý",$S$2="II"),30,IF(AND($M157="HóA",$S$2="I"),12,IF(AND($M157="HóA",$S$2="II"),31,IF(AND($M157="Sinh",$S$2="I"),13,IF(AND($M157="Sinh",$S$2="II"),32,IF(AND($M157="ĐịA",$S$2="I"),14,IF(AND($M157="ĐịA",$S$2="II"),33,IF(AND($M157="KT-PL",$S$2="I"),15,IF(AND($M157="KT-PL",$S$2="II"),34,IF(AND($M157="Tin",$S$2="I"),16,IF(AND($M157="Tin",$S$2="II"),35,IF(AND($M157="CNc",$S$2="I"),17,IF(AND($M157="CNc",$S$2="II"),36,IF(AND($M157="CNn",$S$2="I"),18,IF(AND($M157="CNn",$S$2="II"),37,IF(AND($M157="Nhạc",$S$2="I"),19,IF(AND($M157="Nhạc",$S$2="II"),38,IF(AND($M157="MT",$S$2="I"),20,IF(AND($M157="MT",$S$2="II"),39,59))))))))))))))))))))))))))))))))))))))</f>
        <v>0</v>
      </c>
      <c r="K157" s="820" t="s">
        <v>98</v>
      </c>
      <c r="L157" s="813" t="str">
        <f>IF(K157=0,0,VLOOKUP(K157,CBGV!$B$4:$M$69,12,0))</f>
        <v>10A10</v>
      </c>
      <c r="M157" s="57" t="s">
        <v>183</v>
      </c>
      <c r="N157" s="363" t="s">
        <v>32</v>
      </c>
      <c r="O157" s="364" t="s">
        <v>202</v>
      </c>
      <c r="P157" s="364"/>
      <c r="Q157" s="364"/>
      <c r="R157" s="365"/>
      <c r="S157" s="365"/>
      <c r="T157" s="365"/>
      <c r="U157" s="366"/>
      <c r="V157" s="366"/>
      <c r="W157" s="367"/>
      <c r="X157" s="816">
        <f>IF(K157=0,0,VLOOKUP(K157,CBGV!$B$4:$P$69,14,0))+IF(L157=0,0,VLOOKUP(L157,'T-L-K'!$B$7:$BH$36,2,0))</f>
        <v>5</v>
      </c>
      <c r="Y157" s="819">
        <f>SUM(A157:J159)</f>
        <v>12</v>
      </c>
      <c r="Z157" s="819">
        <f>SUM(A157:J159)+X157</f>
        <v>17</v>
      </c>
      <c r="AA157" s="816">
        <f>IF((Z157-(VLOOKUP(K157,CBGV!$B$4:$P$69,13,0)))&lt;=-14,"/",(Z157-(VLOOKUP(K157,CBGV!$B$4:$P$69,13,0))))</f>
        <v>0</v>
      </c>
      <c r="AB157" s="88" t="s">
        <v>379</v>
      </c>
    </row>
    <row r="158" spans="1:28" ht="11.25" customHeight="1">
      <c r="A158" s="111">
        <f>IF(N158=0,0,VLOOKUP(N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3</v>
      </c>
      <c r="B158" s="111">
        <f>IF(O158=0,0,VLOOKUP(O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3</v>
      </c>
      <c r="C158" s="111">
        <f>IF(P158=0,0,VLOOKUP(P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D158" s="111">
        <f>IF(Q158=0,0,VLOOKUP(Q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E158" s="111">
        <f>IF(R158=0,0,VLOOKUP(R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F158" s="111">
        <f>IF(S158=0,0,VLOOKUP(S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G158" s="111">
        <f>IF(T158=0,0,VLOOKUP(T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H158" s="111">
        <f>IF(U158=0,0,VLOOKUP(U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I158" s="111">
        <f>IF(V158=0,0,VLOOKUP(V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J158" s="111">
        <f>IF(W158=0,0,VLOOKUP(W158,'T-L-K'!$B$7:$BH$36,IF(AND($M158="Văn",$S$2="I"),3,IF(AND($M158="Văn",$S$2="II"),22,IF(AND($M158="Toán",$S$2="I"),4,IF(AND($M158="Toán",$S$2="II"),23,IF(AND($M158="Anh",$S$2="I"),5,IF(AND($M158="Anh",$S$2="II"),24,IF(AND($M158="TD",$S$2="I"),6,IF(AND($M158="TD",$S$2="II"),25,IF(AND($M158="QP",$S$2="I"),7,IF(AND($M158="QP",$S$2="II"),26,IF(AND($M158="Sử",$S$2="I"),8,IF(AND($M158="Sử",$S$2="II"),27,IF(AND($M158="GDĐP",$S$2="I"),9,IF(AND($M158="GDĐP",$S$2="II"),28,IF(AND($M158="TN-HN",$S$2="I"),10,IF(AND($M158="TN-HN",$S$2="II"),29,IF(AND($M158="Lý",$S$2="I"),11,IF(AND($M158="Lý",$S$2="II"),30,IF(AND($M158="HóA",$S$2="I"),12,IF(AND($M158="HóA",$S$2="II"),31,IF(AND($M158="Sinh",$S$2="I"),13,IF(AND($M158="Sinh",$S$2="II"),32,IF(AND($M158="ĐịA",$S$2="I"),14,IF(AND($M158="ĐịA",$S$2="II"),33,IF(AND($M158="KT-PL",$S$2="I"),15,IF(AND($M158="KT-PL",$S$2="II"),34,IF(AND($M158="Tin",$S$2="I"),16,IF(AND($M158="Tin",$S$2="II"),35,IF(AND($M158="CNc",$S$2="I"),17,IF(AND($M158="CNc",$S$2="II"),36,IF(AND($M158="CNn",$S$2="I"),18,IF(AND($M158="CNn",$S$2="II"),37,IF(AND($M158="Nhạc",$S$2="I"),19,IF(AND($M158="Nhạc",$S$2="II"),38,IF(AND($M158="MT",$S$2="I"),20,IF(AND($M158="MT",$S$2="II"),39,59))))))))))))))))))))))))))))))))))))))</f>
        <v>0</v>
      </c>
      <c r="K158" s="821"/>
      <c r="L158" s="814"/>
      <c r="M158" s="51" t="s">
        <v>183</v>
      </c>
      <c r="N158" s="368" t="s">
        <v>20</v>
      </c>
      <c r="O158" s="369" t="s">
        <v>141</v>
      </c>
      <c r="P158" s="369"/>
      <c r="Q158" s="369"/>
      <c r="R158" s="370"/>
      <c r="S158" s="370"/>
      <c r="T158" s="370"/>
      <c r="U158" s="371"/>
      <c r="V158" s="371"/>
      <c r="W158" s="372"/>
      <c r="X158" s="817"/>
      <c r="Y158" s="817"/>
      <c r="Z158" s="817"/>
      <c r="AA158" s="817"/>
      <c r="AB158" s="88" t="s">
        <v>379</v>
      </c>
    </row>
    <row r="159" spans="1:28" ht="11.25" customHeight="1">
      <c r="A159" s="111">
        <f>IF(N159=0,0,VLOOKUP(N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B159" s="111">
        <f>IF(O159=0,0,VLOOKUP(O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C159" s="111">
        <f>IF(P159=0,0,VLOOKUP(P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D159" s="111">
        <f>IF(Q159=0,0,VLOOKUP(Q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E159" s="111">
        <f>IF(R159=0,0,VLOOKUP(R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F159" s="111">
        <f>IF(S159=0,0,VLOOKUP(S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G159" s="111">
        <f>IF(T159=0,0,VLOOKUP(T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H159" s="111">
        <f>IF(U159=0,0,VLOOKUP(U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I159" s="111">
        <f>IF(V159=0,0,VLOOKUP(V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J159" s="111">
        <f>IF(W159=0,0,VLOOKUP(W159,'T-L-K'!$B$7:$BH$36,IF(AND($M159="Văn",$S$2="I"),3,IF(AND($M159="Văn",$S$2="II"),22,IF(AND($M159="Toán",$S$2="I"),4,IF(AND($M159="Toán",$S$2="II"),23,IF(AND($M159="Anh",$S$2="I"),5,IF(AND($M159="Anh",$S$2="II"),24,IF(AND($M159="TD",$S$2="I"),6,IF(AND($M159="TD",$S$2="II"),25,IF(AND($M159="QP",$S$2="I"),7,IF(AND($M159="QP",$S$2="II"),26,IF(AND($M159="Sử",$S$2="I"),8,IF(AND($M159="Sử",$S$2="II"),27,IF(AND($M159="GDĐP",$S$2="I"),9,IF(AND($M159="GDĐP",$S$2="II"),28,IF(AND($M159="TN-HN",$S$2="I"),10,IF(AND($M159="TN-HN",$S$2="II"),29,IF(AND($M159="Lý",$S$2="I"),11,IF(AND($M159="Lý",$S$2="II"),30,IF(AND($M159="HóA",$S$2="I"),12,IF(AND($M159="HóA",$S$2="II"),31,IF(AND($M159="Sinh",$S$2="I"),13,IF(AND($M159="Sinh",$S$2="II"),32,IF(AND($M159="ĐịA",$S$2="I"),14,IF(AND($M159="ĐịA",$S$2="II"),33,IF(AND($M159="KT-PL",$S$2="I"),15,IF(AND($M159="KT-PL",$S$2="II"),34,IF(AND($M159="Tin",$S$2="I"),16,IF(AND($M159="Tin",$S$2="II"),35,IF(AND($M159="CNc",$S$2="I"),17,IF(AND($M159="CNc",$S$2="II"),36,IF(AND($M159="CNn",$S$2="I"),18,IF(AND($M159="CNn",$S$2="II"),37,IF(AND($M159="Nhạc",$S$2="I"),19,IF(AND($M159="Nhạc",$S$2="II"),38,IF(AND($M159="MT",$S$2="I"),20,IF(AND($M159="MT",$S$2="II"),39,59))))))))))))))))))))))))))))))))))))))</f>
        <v>0</v>
      </c>
      <c r="K159" s="822"/>
      <c r="L159" s="815"/>
      <c r="M159" s="52" t="s">
        <v>320</v>
      </c>
      <c r="N159" s="373"/>
      <c r="O159" s="374"/>
      <c r="P159" s="374"/>
      <c r="Q159" s="374"/>
      <c r="R159" s="375"/>
      <c r="S159" s="375"/>
      <c r="T159" s="375"/>
      <c r="U159" s="376"/>
      <c r="V159" s="376"/>
      <c r="W159" s="377"/>
      <c r="X159" s="818"/>
      <c r="Y159" s="818"/>
      <c r="Z159" s="818"/>
      <c r="AA159" s="818"/>
      <c r="AB159" s="88" t="s">
        <v>379</v>
      </c>
    </row>
    <row r="160" spans="1:28" ht="11.25" customHeight="1">
      <c r="A160" s="111">
        <f>IF(N160=0,0,VLOOKUP(N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B160" s="111">
        <f>IF(O160=0,0,VLOOKUP(O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C160" s="111">
        <f>IF(P160=0,0,VLOOKUP(P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D160" s="111">
        <f>IF(Q160=0,0,VLOOKUP(Q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E160" s="111">
        <f>IF(R160=0,0,VLOOKUP(R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F160" s="111">
        <f>IF(S160=0,0,VLOOKUP(S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G160" s="111">
        <f>IF(T160=0,0,VLOOKUP(T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H160" s="111">
        <f>IF(U160=0,0,VLOOKUP(U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I160" s="111">
        <f>IF(V160=0,0,VLOOKUP(V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J160" s="111">
        <f>IF(W160=0,0,VLOOKUP(W160,'T-L-K'!$B$7:$BH$36,IF(AND($M160="Văn",$S$2="I"),3,IF(AND($M160="Văn",$S$2="II"),22,IF(AND($M160="Toán",$S$2="I"),4,IF(AND($M160="Toán",$S$2="II"),23,IF(AND($M160="Anh",$S$2="I"),5,IF(AND($M160="Anh",$S$2="II"),24,IF(AND($M160="TD",$S$2="I"),6,IF(AND($M160="TD",$S$2="II"),25,IF(AND($M160="QP",$S$2="I"),7,IF(AND($M160="QP",$S$2="II"),26,IF(AND($M160="Sử",$S$2="I"),8,IF(AND($M160="Sử",$S$2="II"),27,IF(AND($M160="GDĐP",$S$2="I"),9,IF(AND($M160="GDĐP",$S$2="II"),28,IF(AND($M160="TN-HN",$S$2="I"),10,IF(AND($M160="TN-HN",$S$2="II"),29,IF(AND($M160="Lý",$S$2="I"),11,IF(AND($M160="Lý",$S$2="II"),30,IF(AND($M160="HóA",$S$2="I"),12,IF(AND($M160="HóA",$S$2="II"),31,IF(AND($M160="Sinh",$S$2="I"),13,IF(AND($M160="Sinh",$S$2="II"),32,IF(AND($M160="ĐịA",$S$2="I"),14,IF(AND($M160="ĐịA",$S$2="II"),33,IF(AND($M160="KT-PL",$S$2="I"),15,IF(AND($M160="KT-PL",$S$2="II"),34,IF(AND($M160="Tin",$S$2="I"),16,IF(AND($M160="Tin",$S$2="II"),35,IF(AND($M160="CNc",$S$2="I"),17,IF(AND($M160="CNc",$S$2="II"),36,IF(AND($M160="CNn",$S$2="I"),18,IF(AND($M160="CNn",$S$2="II"),37,IF(AND($M160="Nhạc",$S$2="I"),19,IF(AND($M160="Nhạc",$S$2="II"),38,IF(AND($M160="MT",$S$2="I"),20,IF(AND($M160="MT",$S$2="II"),39,59))))))))))))))))))))))))))))))))))))))</f>
        <v>0</v>
      </c>
      <c r="K160" s="810" t="s">
        <v>101</v>
      </c>
      <c r="L160" s="813">
        <f>IF(K160=0,0,VLOOKUP(K160,CBGV!$B$4:$M$69,12,0))</f>
        <v>0</v>
      </c>
      <c r="M160" s="54" t="s">
        <v>37</v>
      </c>
      <c r="N160" s="363"/>
      <c r="O160" s="364"/>
      <c r="P160" s="364"/>
      <c r="Q160" s="364"/>
      <c r="R160" s="365"/>
      <c r="S160" s="365"/>
      <c r="T160" s="365"/>
      <c r="U160" s="366"/>
      <c r="V160" s="366"/>
      <c r="W160" s="367"/>
      <c r="X160" s="813">
        <f>IF(K160=0,0,VLOOKUP(K160,CBGV!$B$4:$P$69,14,0))+IF(L160=0,0,VLOOKUP(L160,'T-L-K'!$B$7:$BH$36,2,0))</f>
        <v>9</v>
      </c>
      <c r="Y160" s="823">
        <f>SUM(A160:J162)</f>
        <v>11</v>
      </c>
      <c r="Z160" s="823">
        <f>SUM(A160:J162)+X160</f>
        <v>20</v>
      </c>
      <c r="AA160" s="813">
        <f>IF((Z160-(VLOOKUP(K160,CBGV!$B$4:$P$69,13,0)))&lt;=-14,"/",(Z160-(VLOOKUP(K160,CBGV!$B$4:$P$69,13,0))))</f>
        <v>3</v>
      </c>
      <c r="AB160" s="88" t="s">
        <v>100</v>
      </c>
    </row>
    <row r="161" spans="1:28" ht="11.25" customHeight="1">
      <c r="A161" s="111">
        <f>IF(N161=0,0,VLOOKUP(N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1</v>
      </c>
      <c r="B161" s="111">
        <f>IF(O161=0,0,VLOOKUP(O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1</v>
      </c>
      <c r="C161" s="111">
        <f>IF(P161=0,0,VLOOKUP(P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1</v>
      </c>
      <c r="D161" s="111">
        <f>IF(Q161=0,0,VLOOKUP(Q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E161" s="111">
        <f>IF(R161=0,0,VLOOKUP(R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F161" s="111">
        <f>IF(S161=0,0,VLOOKUP(S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G161" s="111">
        <f>IF(T161=0,0,VLOOKUP(T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H161" s="111">
        <f>IF(U161=0,0,VLOOKUP(U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I161" s="111">
        <f>IF(V161=0,0,VLOOKUP(V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J161" s="111">
        <f>IF(W161=0,0,VLOOKUP(W161,'T-L-K'!$B$7:$BH$36,IF(AND($M161="Văn",$S$2="I"),3,IF(AND($M161="Văn",$S$2="II"),22,IF(AND($M161="Toán",$S$2="I"),4,IF(AND($M161="Toán",$S$2="II"),23,IF(AND($M161="Anh",$S$2="I"),5,IF(AND($M161="Anh",$S$2="II"),24,IF(AND($M161="TD",$S$2="I"),6,IF(AND($M161="TD",$S$2="II"),25,IF(AND($M161="QP",$S$2="I"),7,IF(AND($M161="QP",$S$2="II"),26,IF(AND($M161="Sử",$S$2="I"),8,IF(AND($M161="Sử",$S$2="II"),27,IF(AND($M161="GDĐP",$S$2="I"),9,IF(AND($M161="GDĐP",$S$2="II"),28,IF(AND($M161="TN-HN",$S$2="I"),10,IF(AND($M161="TN-HN",$S$2="II"),29,IF(AND($M161="Lý",$S$2="I"),11,IF(AND($M161="Lý",$S$2="II"),30,IF(AND($M161="HóA",$S$2="I"),12,IF(AND($M161="HóA",$S$2="II"),31,IF(AND($M161="Sinh",$S$2="I"),13,IF(AND($M161="Sinh",$S$2="II"),32,IF(AND($M161="ĐịA",$S$2="I"),14,IF(AND($M161="ĐịA",$S$2="II"),33,IF(AND($M161="KT-PL",$S$2="I"),15,IF(AND($M161="KT-PL",$S$2="II"),34,IF(AND($M161="Tin",$S$2="I"),16,IF(AND($M161="Tin",$S$2="II"),35,IF(AND($M161="CNc",$S$2="I"),17,IF(AND($M161="CNc",$S$2="II"),36,IF(AND($M161="CNn",$S$2="I"),18,IF(AND($M161="CNn",$S$2="II"),37,IF(AND($M161="Nhạc",$S$2="I"),19,IF(AND($M161="Nhạc",$S$2="II"),38,IF(AND($M161="MT",$S$2="I"),20,IF(AND($M161="MT",$S$2="II"),39,59))))))))))))))))))))))))))))))))))))))</f>
        <v>0</v>
      </c>
      <c r="K161" s="811"/>
      <c r="L161" s="814"/>
      <c r="M161" s="55" t="s">
        <v>37</v>
      </c>
      <c r="N161" s="410" t="s">
        <v>489</v>
      </c>
      <c r="O161" s="411" t="s">
        <v>490</v>
      </c>
      <c r="P161" s="411" t="s">
        <v>143</v>
      </c>
      <c r="Q161" s="411"/>
      <c r="R161" s="412"/>
      <c r="S161" s="412"/>
      <c r="T161" s="412"/>
      <c r="U161" s="413"/>
      <c r="V161" s="371"/>
      <c r="W161" s="372"/>
      <c r="X161" s="814"/>
      <c r="Y161" s="814"/>
      <c r="Z161" s="814"/>
      <c r="AA161" s="814"/>
      <c r="AB161" s="88" t="s">
        <v>100</v>
      </c>
    </row>
    <row r="162" spans="1:28" ht="11.25" customHeight="1">
      <c r="A162" s="111">
        <f>IF(N162=0,0,VLOOKUP(N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1</v>
      </c>
      <c r="B162" s="111">
        <f>IF(O162=0,0,VLOOKUP(O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1</v>
      </c>
      <c r="C162" s="111">
        <f>IF(P162=0,0,VLOOKUP(P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1</v>
      </c>
      <c r="D162" s="111">
        <f>IF(Q162=0,0,VLOOKUP(Q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1</v>
      </c>
      <c r="E162" s="111">
        <f>IF(R162=0,0,VLOOKUP(R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1</v>
      </c>
      <c r="F162" s="111">
        <f>IF(S162=0,0,VLOOKUP(S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1</v>
      </c>
      <c r="G162" s="111">
        <f>IF(T162=0,0,VLOOKUP(T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1</v>
      </c>
      <c r="H162" s="111">
        <f>IF(U162=0,0,VLOOKUP(U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1</v>
      </c>
      <c r="I162" s="111">
        <f>IF(V162=0,0,VLOOKUP(V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J162" s="111">
        <f>IF(W162=0,0,VLOOKUP(W162,'T-L-K'!$B$7:$BH$36,IF(AND($M162="Văn",$S$2="I"),3,IF(AND($M162="Văn",$S$2="II"),22,IF(AND($M162="Toán",$S$2="I"),4,IF(AND($M162="Toán",$S$2="II"),23,IF(AND($M162="Anh",$S$2="I"),5,IF(AND($M162="Anh",$S$2="II"),24,IF(AND($M162="TD",$S$2="I"),6,IF(AND($M162="TD",$S$2="II"),25,IF(AND($M162="QP",$S$2="I"),7,IF(AND($M162="QP",$S$2="II"),26,IF(AND($M162="Sử",$S$2="I"),8,IF(AND($M162="Sử",$S$2="II"),27,IF(AND($M162="GDĐP",$S$2="I"),9,IF(AND($M162="GDĐP",$S$2="II"),28,IF(AND($M162="TN-HN",$S$2="I"),10,IF(AND($M162="TN-HN",$S$2="II"),29,IF(AND($M162="Lý",$S$2="I"),11,IF(AND($M162="Lý",$S$2="II"),30,IF(AND($M162="HóA",$S$2="I"),12,IF(AND($M162="HóA",$S$2="II"),31,IF(AND($M162="Sinh",$S$2="I"),13,IF(AND($M162="Sinh",$S$2="II"),32,IF(AND($M162="ĐịA",$S$2="I"),14,IF(AND($M162="ĐịA",$S$2="II"),33,IF(AND($M162="KT-PL",$S$2="I"),15,IF(AND($M162="KT-PL",$S$2="II"),34,IF(AND($M162="Tin",$S$2="I"),16,IF(AND($M162="Tin",$S$2="II"),35,IF(AND($M162="CNc",$S$2="I"),17,IF(AND($M162="CNc",$S$2="II"),36,IF(AND($M162="CNn",$S$2="I"),18,IF(AND($M162="CNn",$S$2="II"),37,IF(AND($M162="Nhạc",$S$2="I"),19,IF(AND($M162="Nhạc",$S$2="II"),38,IF(AND($M162="MT",$S$2="I"),20,IF(AND($M162="MT",$S$2="II"),39,59))))))))))))))))))))))))))))))))))))))</f>
        <v>0</v>
      </c>
      <c r="K162" s="812"/>
      <c r="L162" s="815"/>
      <c r="M162" s="56" t="s">
        <v>37</v>
      </c>
      <c r="N162" s="298" t="s">
        <v>27</v>
      </c>
      <c r="O162" s="299" t="s">
        <v>30</v>
      </c>
      <c r="P162" s="299" t="s">
        <v>20</v>
      </c>
      <c r="Q162" s="299" t="s">
        <v>141</v>
      </c>
      <c r="R162" s="414" t="s">
        <v>174</v>
      </c>
      <c r="S162" s="414" t="s">
        <v>215</v>
      </c>
      <c r="T162" s="414" t="s">
        <v>216</v>
      </c>
      <c r="U162" s="415" t="s">
        <v>217</v>
      </c>
      <c r="V162" s="376"/>
      <c r="W162" s="377"/>
      <c r="X162" s="815"/>
      <c r="Y162" s="815"/>
      <c r="Z162" s="815"/>
      <c r="AA162" s="815"/>
      <c r="AB162" s="88" t="s">
        <v>100</v>
      </c>
    </row>
    <row r="163" spans="1:28" ht="11.25" customHeight="1">
      <c r="A163" s="111">
        <f>IF(N163=0,0,VLOOKUP(N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B163" s="111">
        <f>IF(O163=0,0,VLOOKUP(O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C163" s="111">
        <f>IF(P163=0,0,VLOOKUP(P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D163" s="111">
        <f>IF(Q163=0,0,VLOOKUP(Q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E163" s="111">
        <f>IF(R163=0,0,VLOOKUP(R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F163" s="111">
        <f>IF(S163=0,0,VLOOKUP(S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G163" s="111">
        <f>IF(T163=0,0,VLOOKUP(T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H163" s="111">
        <f>IF(U163=0,0,VLOOKUP(U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I163" s="111">
        <f>IF(V163=0,0,VLOOKUP(V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J163" s="111">
        <f>IF(W163=0,0,VLOOKUP(W163,'T-L-K'!$B$7:$BH$36,IF(AND($M163="Văn",$S$2="I"),3,IF(AND($M163="Văn",$S$2="II"),22,IF(AND($M163="Toán",$S$2="I"),4,IF(AND($M163="Toán",$S$2="II"),23,IF(AND($M163="Anh",$S$2="I"),5,IF(AND($M163="Anh",$S$2="II"),24,IF(AND($M163="TD",$S$2="I"),6,IF(AND($M163="TD",$S$2="II"),25,IF(AND($M163="QP",$S$2="I"),7,IF(AND($M163="QP",$S$2="II"),26,IF(AND($M163="Sử",$S$2="I"),8,IF(AND($M163="Sử",$S$2="II"),27,IF(AND($M163="GDĐP",$S$2="I"),9,IF(AND($M163="GDĐP",$S$2="II"),28,IF(AND($M163="TN-HN",$S$2="I"),10,IF(AND($M163="TN-HN",$S$2="II"),29,IF(AND($M163="Lý",$S$2="I"),11,IF(AND($M163="Lý",$S$2="II"),30,IF(AND($M163="HóA",$S$2="I"),12,IF(AND($M163="HóA",$S$2="II"),31,IF(AND($M163="Sinh",$S$2="I"),13,IF(AND($M163="Sinh",$S$2="II"),32,IF(AND($M163="ĐịA",$S$2="I"),14,IF(AND($M163="ĐịA",$S$2="II"),33,IF(AND($M163="KT-PL",$S$2="I"),15,IF(AND($M163="KT-PL",$S$2="II"),34,IF(AND($M163="Tin",$S$2="I"),16,IF(AND($M163="Tin",$S$2="II"),35,IF(AND($M163="CNc",$S$2="I"),17,IF(AND($M163="CNc",$S$2="II"),36,IF(AND($M163="CNn",$S$2="I"),18,IF(AND($M163="CNn",$S$2="II"),37,IF(AND($M163="Nhạc",$S$2="I"),19,IF(AND($M163="Nhạc",$S$2="II"),38,IF(AND($M163="MT",$S$2="I"),20,IF(AND($M163="MT",$S$2="II"),39,59))))))))))))))))))))))))))))))))))))))</f>
        <v>0</v>
      </c>
      <c r="K163" s="820" t="s">
        <v>441</v>
      </c>
      <c r="L163" s="813">
        <f>IF(K163=0,0,VLOOKUP(K163,CBGV!$B$4:$M$69,12,0))</f>
        <v>0</v>
      </c>
      <c r="M163" s="57" t="s">
        <v>37</v>
      </c>
      <c r="N163" s="363"/>
      <c r="O163" s="364"/>
      <c r="P163" s="364"/>
      <c r="Q163" s="364"/>
      <c r="R163" s="365"/>
      <c r="S163" s="365"/>
      <c r="T163" s="365"/>
      <c r="U163" s="366"/>
      <c r="V163" s="366"/>
      <c r="W163" s="367"/>
      <c r="X163" s="816">
        <f>IF(K163=0,0,VLOOKUP(K163,CBGV!$B$4:$P$69,14,0))+IF(L163=0,0,VLOOKUP(L163,'T-L-K'!$B$7:$BH$36,2,0))</f>
        <v>0</v>
      </c>
      <c r="Y163" s="819">
        <f>SUM(A163:J165)</f>
        <v>0</v>
      </c>
      <c r="Z163" s="819">
        <f>SUM(A163:J165)+X163</f>
        <v>0</v>
      </c>
      <c r="AA163" s="816">
        <f>IF((Z163-(VLOOKUP(K163,CBGV!$B$4:$P$69,13,0)))&lt;=-14,"/",(Z163-(VLOOKUP(K163,CBGV!$B$4:$P$69,13,0))))</f>
        <v>0</v>
      </c>
      <c r="AB163" s="88" t="s">
        <v>100</v>
      </c>
    </row>
    <row r="164" spans="1:28" ht="11.25" customHeight="1">
      <c r="A164" s="111">
        <f>IF(N164=0,0,VLOOKUP(N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B164" s="111">
        <f>IF(O164=0,0,VLOOKUP(O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C164" s="111">
        <f>IF(P164=0,0,VLOOKUP(P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D164" s="111">
        <f>IF(Q164=0,0,VLOOKUP(Q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E164" s="111">
        <f>IF(R164=0,0,VLOOKUP(R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F164" s="111">
        <f>IF(S164=0,0,VLOOKUP(S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G164" s="111">
        <f>IF(T164=0,0,VLOOKUP(T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H164" s="111">
        <f>IF(U164=0,0,VLOOKUP(U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I164" s="111">
        <f>IF(V164=0,0,VLOOKUP(V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J164" s="111">
        <f>IF(W164=0,0,VLOOKUP(W164,'T-L-K'!$B$7:$BH$36,IF(AND($M164="Văn",$S$2="I"),3,IF(AND($M164="Văn",$S$2="II"),22,IF(AND($M164="Toán",$S$2="I"),4,IF(AND($M164="Toán",$S$2="II"),23,IF(AND($M164="Anh",$S$2="I"),5,IF(AND($M164="Anh",$S$2="II"),24,IF(AND($M164="TD",$S$2="I"),6,IF(AND($M164="TD",$S$2="II"),25,IF(AND($M164="QP",$S$2="I"),7,IF(AND($M164="QP",$S$2="II"),26,IF(AND($M164="Sử",$S$2="I"),8,IF(AND($M164="Sử",$S$2="II"),27,IF(AND($M164="GDĐP",$S$2="I"),9,IF(AND($M164="GDĐP",$S$2="II"),28,IF(AND($M164="TN-HN",$S$2="I"),10,IF(AND($M164="TN-HN",$S$2="II"),29,IF(AND($M164="Lý",$S$2="I"),11,IF(AND($M164="Lý",$S$2="II"),30,IF(AND($M164="HóA",$S$2="I"),12,IF(AND($M164="HóA",$S$2="II"),31,IF(AND($M164="Sinh",$S$2="I"),13,IF(AND($M164="Sinh",$S$2="II"),32,IF(AND($M164="ĐịA",$S$2="I"),14,IF(AND($M164="ĐịA",$S$2="II"),33,IF(AND($M164="KT-PL",$S$2="I"),15,IF(AND($M164="KT-PL",$S$2="II"),34,IF(AND($M164="Tin",$S$2="I"),16,IF(AND($M164="Tin",$S$2="II"),35,IF(AND($M164="CNc",$S$2="I"),17,IF(AND($M164="CNc",$S$2="II"),36,IF(AND($M164="CNn",$S$2="I"),18,IF(AND($M164="CNn",$S$2="II"),37,IF(AND($M164="Nhạc",$S$2="I"),19,IF(AND($M164="Nhạc",$S$2="II"),38,IF(AND($M164="MT",$S$2="I"),20,IF(AND($M164="MT",$S$2="II"),39,59))))))))))))))))))))))))))))))))))))))</f>
        <v>0</v>
      </c>
      <c r="K164" s="821"/>
      <c r="L164" s="814"/>
      <c r="M164" s="51" t="s">
        <v>37</v>
      </c>
      <c r="N164" s="368"/>
      <c r="O164" s="369"/>
      <c r="P164" s="369"/>
      <c r="Q164" s="369"/>
      <c r="R164" s="370"/>
      <c r="S164" s="370"/>
      <c r="T164" s="370"/>
      <c r="U164" s="371"/>
      <c r="V164" s="371"/>
      <c r="W164" s="372"/>
      <c r="X164" s="817"/>
      <c r="Y164" s="817"/>
      <c r="Z164" s="817"/>
      <c r="AA164" s="817"/>
      <c r="AB164" s="88" t="s">
        <v>100</v>
      </c>
    </row>
    <row r="165" spans="1:28" ht="11.25" customHeight="1">
      <c r="A165" s="111">
        <f>IF(N165=0,0,VLOOKUP(N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B165" s="111">
        <f>IF(O165=0,0,VLOOKUP(O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C165" s="111">
        <f>IF(P165=0,0,VLOOKUP(P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D165" s="111">
        <f>IF(Q165=0,0,VLOOKUP(Q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E165" s="111">
        <f>IF(R165=0,0,VLOOKUP(R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F165" s="111">
        <f>IF(S165=0,0,VLOOKUP(S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G165" s="111">
        <f>IF(T165=0,0,VLOOKUP(T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H165" s="111">
        <f>IF(U165=0,0,VLOOKUP(U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I165" s="111">
        <f>IF(V165=0,0,VLOOKUP(V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J165" s="111">
        <f>IF(W165=0,0,VLOOKUP(W165,'T-L-K'!$B$7:$BH$36,IF(AND($M165="Văn",$S$2="I"),3,IF(AND($M165="Văn",$S$2="II"),22,IF(AND($M165="Toán",$S$2="I"),4,IF(AND($M165="Toán",$S$2="II"),23,IF(AND($M165="Anh",$S$2="I"),5,IF(AND($M165="Anh",$S$2="II"),24,IF(AND($M165="TD",$S$2="I"),6,IF(AND($M165="TD",$S$2="II"),25,IF(AND($M165="QP",$S$2="I"),7,IF(AND($M165="QP",$S$2="II"),26,IF(AND($M165="Sử",$S$2="I"),8,IF(AND($M165="Sử",$S$2="II"),27,IF(AND($M165="GDĐP",$S$2="I"),9,IF(AND($M165="GDĐP",$S$2="II"),28,IF(AND($M165="TN-HN",$S$2="I"),10,IF(AND($M165="TN-HN",$S$2="II"),29,IF(AND($M165="Lý",$S$2="I"),11,IF(AND($M165="Lý",$S$2="II"),30,IF(AND($M165="HóA",$S$2="I"),12,IF(AND($M165="HóA",$S$2="II"),31,IF(AND($M165="Sinh",$S$2="I"),13,IF(AND($M165="Sinh",$S$2="II"),32,IF(AND($M165="ĐịA",$S$2="I"),14,IF(AND($M165="ĐịA",$S$2="II"),33,IF(AND($M165="KT-PL",$S$2="I"),15,IF(AND($M165="KT-PL",$S$2="II"),34,IF(AND($M165="Tin",$S$2="I"),16,IF(AND($M165="Tin",$S$2="II"),35,IF(AND($M165="CNc",$S$2="I"),17,IF(AND($M165="CNc",$S$2="II"),36,IF(AND($M165="CNn",$S$2="I"),18,IF(AND($M165="CNn",$S$2="II"),37,IF(AND($M165="Nhạc",$S$2="I"),19,IF(AND($M165="Nhạc",$S$2="II"),38,IF(AND($M165="MT",$S$2="I"),20,IF(AND($M165="MT",$S$2="II"),39,59))))))))))))))))))))))))))))))))))))))</f>
        <v>0</v>
      </c>
      <c r="K165" s="822"/>
      <c r="L165" s="815"/>
      <c r="M165" s="52" t="s">
        <v>37</v>
      </c>
      <c r="N165" s="373"/>
      <c r="O165" s="374"/>
      <c r="P165" s="374"/>
      <c r="Q165" s="374"/>
      <c r="R165" s="375"/>
      <c r="S165" s="375"/>
      <c r="T165" s="375"/>
      <c r="U165" s="376"/>
      <c r="V165" s="376"/>
      <c r="W165" s="377"/>
      <c r="X165" s="818"/>
      <c r="Y165" s="818"/>
      <c r="Z165" s="818"/>
      <c r="AA165" s="818"/>
      <c r="AB165" s="88" t="s">
        <v>100</v>
      </c>
    </row>
    <row r="166" spans="1:28" ht="11.25" customHeight="1">
      <c r="A166" s="111">
        <f>IF(N166=0,0,VLOOKUP(N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2</v>
      </c>
      <c r="B166" s="111">
        <f>IF(O166=0,0,VLOOKUP(O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2</v>
      </c>
      <c r="C166" s="111">
        <f>IF(P166=0,0,VLOOKUP(P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2</v>
      </c>
      <c r="D166" s="111">
        <f>IF(Q166=0,0,VLOOKUP(Q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2</v>
      </c>
      <c r="E166" s="111">
        <f>IF(R166=0,0,VLOOKUP(R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2</v>
      </c>
      <c r="F166" s="111">
        <f>IF(S166=0,0,VLOOKUP(S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G166" s="111">
        <f>IF(T166=0,0,VLOOKUP(T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H166" s="111">
        <f>IF(U166=0,0,VLOOKUP(U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I166" s="111">
        <f>IF(V166=0,0,VLOOKUP(V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J166" s="111">
        <f>IF(W166=0,0,VLOOKUP(W166,'T-L-K'!$B$7:$BH$36,IF(AND($M166="Văn",$S$2="I"),3,IF(AND($M166="Văn",$S$2="II"),22,IF(AND($M166="Toán",$S$2="I"),4,IF(AND($M166="Toán",$S$2="II"),23,IF(AND($M166="Anh",$S$2="I"),5,IF(AND($M166="Anh",$S$2="II"),24,IF(AND($M166="TD",$S$2="I"),6,IF(AND($M166="TD",$S$2="II"),25,IF(AND($M166="QP",$S$2="I"),7,IF(AND($M166="QP",$S$2="II"),26,IF(AND($M166="Sử",$S$2="I"),8,IF(AND($M166="Sử",$S$2="II"),27,IF(AND($M166="GDĐP",$S$2="I"),9,IF(AND($M166="GDĐP",$S$2="II"),28,IF(AND($M166="TN-HN",$S$2="I"),10,IF(AND($M166="TN-HN",$S$2="II"),29,IF(AND($M166="Lý",$S$2="I"),11,IF(AND($M166="Lý",$S$2="II"),30,IF(AND($M166="HóA",$S$2="I"),12,IF(AND($M166="HóA",$S$2="II"),31,IF(AND($M166="Sinh",$S$2="I"),13,IF(AND($M166="Sinh",$S$2="II"),32,IF(AND($M166="ĐịA",$S$2="I"),14,IF(AND($M166="ĐịA",$S$2="II"),33,IF(AND($M166="KT-PL",$S$2="I"),15,IF(AND($M166="KT-PL",$S$2="II"),34,IF(AND($M166="Tin",$S$2="I"),16,IF(AND($M166="Tin",$S$2="II"),35,IF(AND($M166="CNc",$S$2="I"),17,IF(AND($M166="CNc",$S$2="II"),36,IF(AND($M166="CNn",$S$2="I"),18,IF(AND($M166="CNn",$S$2="II"),37,IF(AND($M166="Nhạc",$S$2="I"),19,IF(AND($M166="Nhạc",$S$2="II"),38,IF(AND($M166="MT",$S$2="I"),20,IF(AND($M166="MT",$S$2="II"),39,59))))))))))))))))))))))))))))))))))))))</f>
        <v>0</v>
      </c>
      <c r="K166" s="810" t="s">
        <v>102</v>
      </c>
      <c r="L166" s="813">
        <f>IF(K166=0,0,VLOOKUP(K166,CBGV!$B$4:$M$69,12,0))</f>
        <v>0</v>
      </c>
      <c r="M166" s="54" t="s">
        <v>35</v>
      </c>
      <c r="N166" s="300" t="s">
        <v>32</v>
      </c>
      <c r="O166" s="301" t="s">
        <v>21</v>
      </c>
      <c r="P166" s="301" t="s">
        <v>149</v>
      </c>
      <c r="Q166" s="301" t="s">
        <v>122</v>
      </c>
      <c r="R166" s="416" t="s">
        <v>117</v>
      </c>
      <c r="S166" s="417"/>
      <c r="T166" s="417"/>
      <c r="U166" s="418"/>
      <c r="V166" s="366"/>
      <c r="W166" s="367"/>
      <c r="X166" s="813">
        <f>IF(K166=0,0,VLOOKUP(K166,CBGV!$B$4:$P$69,14,0))+IF(L166=0,0,VLOOKUP(L166,'T-L-K'!$B$7:$BH$36,2,0))</f>
        <v>0</v>
      </c>
      <c r="Y166" s="823">
        <f>SUM(A166:J168)</f>
        <v>19</v>
      </c>
      <c r="Z166" s="823">
        <f>SUM(A166:J168)+X166</f>
        <v>19</v>
      </c>
      <c r="AA166" s="813">
        <f>IF((Z166-(VLOOKUP(K166,CBGV!$B$4:$P$69,13,0)))&lt;=-14,"/",(Z166-(VLOOKUP(K166,CBGV!$B$4:$P$69,13,0))))</f>
        <v>2</v>
      </c>
      <c r="AB166" s="88" t="s">
        <v>100</v>
      </c>
    </row>
    <row r="167" spans="1:28" ht="11.25" customHeight="1">
      <c r="A167" s="111">
        <f>IF(N167=0,0,VLOOKUP(N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B167" s="111">
        <f>IF(O167=0,0,VLOOKUP(O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C167" s="111">
        <f>IF(P167=0,0,VLOOKUP(P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D167" s="111">
        <f>IF(Q167=0,0,VLOOKUP(Q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E167" s="111">
        <f>IF(R167=0,0,VLOOKUP(R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F167" s="111">
        <f>IF(S167=0,0,VLOOKUP(S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G167" s="111">
        <f>IF(T167=0,0,VLOOKUP(T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H167" s="111">
        <f>IF(U167=0,0,VLOOKUP(U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I167" s="111">
        <f>IF(V167=0,0,VLOOKUP(V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J167" s="111">
        <f>IF(W167=0,0,VLOOKUP(W167,'T-L-K'!$B$7:$BH$36,IF(AND($M167="Văn",$S$2="I"),3,IF(AND($M167="Văn",$S$2="II"),22,IF(AND($M167="Toán",$S$2="I"),4,IF(AND($M167="Toán",$S$2="II"),23,IF(AND($M167="Anh",$S$2="I"),5,IF(AND($M167="Anh",$S$2="II"),24,IF(AND($M167="TD",$S$2="I"),6,IF(AND($M167="TD",$S$2="II"),25,IF(AND($M167="QP",$S$2="I"),7,IF(AND($M167="QP",$S$2="II"),26,IF(AND($M167="Sử",$S$2="I"),8,IF(AND($M167="Sử",$S$2="II"),27,IF(AND($M167="GDĐP",$S$2="I"),9,IF(AND($M167="GDĐP",$S$2="II"),28,IF(AND($M167="TN-HN",$S$2="I"),10,IF(AND($M167="TN-HN",$S$2="II"),29,IF(AND($M167="Lý",$S$2="I"),11,IF(AND($M167="Lý",$S$2="II"),30,IF(AND($M167="HóA",$S$2="I"),12,IF(AND($M167="HóA",$S$2="II"),31,IF(AND($M167="Sinh",$S$2="I"),13,IF(AND($M167="Sinh",$S$2="II"),32,IF(AND($M167="ĐịA",$S$2="I"),14,IF(AND($M167="ĐịA",$S$2="II"),33,IF(AND($M167="KT-PL",$S$2="I"),15,IF(AND($M167="KT-PL",$S$2="II"),34,IF(AND($M167="Tin",$S$2="I"),16,IF(AND($M167="Tin",$S$2="II"),35,IF(AND($M167="CNc",$S$2="I"),17,IF(AND($M167="CNc",$S$2="II"),36,IF(AND($M167="CNn",$S$2="I"),18,IF(AND($M167="CNn",$S$2="II"),37,IF(AND($M167="Nhạc",$S$2="I"),19,IF(AND($M167="Nhạc",$S$2="II"),38,IF(AND($M167="MT",$S$2="I"),20,IF(AND($M167="MT",$S$2="II"),39,59))))))))))))))))))))))))))))))))))))))</f>
        <v>0</v>
      </c>
      <c r="K167" s="811"/>
      <c r="L167" s="814"/>
      <c r="M167" s="55" t="s">
        <v>35</v>
      </c>
      <c r="N167" s="368"/>
      <c r="O167" s="369"/>
      <c r="P167" s="369"/>
      <c r="Q167" s="369"/>
      <c r="R167" s="370"/>
      <c r="S167" s="370"/>
      <c r="T167" s="370"/>
      <c r="U167" s="371"/>
      <c r="V167" s="371"/>
      <c r="W167" s="372"/>
      <c r="X167" s="814"/>
      <c r="Y167" s="814"/>
      <c r="Z167" s="814"/>
      <c r="AA167" s="814"/>
      <c r="AB167" s="88" t="s">
        <v>100</v>
      </c>
    </row>
    <row r="168" spans="1:28" ht="11.25" customHeight="1">
      <c r="A168" s="111">
        <f>IF(N168=0,0,VLOOKUP(N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B168" s="111">
        <f>IF(O168=0,0,VLOOKUP(O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C168" s="111">
        <f>IF(P168=0,0,VLOOKUP(P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D168" s="111">
        <f>IF(Q168=0,0,VLOOKUP(Q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E168" s="111">
        <f>IF(R168=0,0,VLOOKUP(R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F168" s="111">
        <f>IF(S168=0,0,VLOOKUP(S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G168" s="111">
        <f>IF(T168=0,0,VLOOKUP(T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0</v>
      </c>
      <c r="H168" s="111">
        <f>IF(U168=0,0,VLOOKUP(U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I168" s="111">
        <f>IF(V168=0,0,VLOOKUP(V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J168" s="111">
        <f>IF(W168=0,0,VLOOKUP(W168,'T-L-K'!$B$7:$BH$36,IF(AND($M168="Văn",$S$2="I"),3,IF(AND($M168="Văn",$S$2="II"),22,IF(AND($M168="Toán",$S$2="I"),4,IF(AND($M168="Toán",$S$2="II"),23,IF(AND($M168="Anh",$S$2="I"),5,IF(AND($M168="Anh",$S$2="II"),24,IF(AND($M168="TD",$S$2="I"),6,IF(AND($M168="TD",$S$2="II"),25,IF(AND($M168="QP",$S$2="I"),7,IF(AND($M168="QP",$S$2="II"),26,IF(AND($M168="Sử",$S$2="I"),8,IF(AND($M168="Sử",$S$2="II"),27,IF(AND($M168="GDĐP",$S$2="I"),9,IF(AND($M168="GDĐP",$S$2="II"),28,IF(AND($M168="TN-HN",$S$2="I"),10,IF(AND($M168="TN-HN",$S$2="II"),29,IF(AND($M168="Lý",$S$2="I"),11,IF(AND($M168="Lý",$S$2="II"),30,IF(AND($M168="HóA",$S$2="I"),12,IF(AND($M168="HóA",$S$2="II"),31,IF(AND($M168="Sinh",$S$2="I"),13,IF(AND($M168="Sinh",$S$2="II"),32,IF(AND($M168="ĐịA",$S$2="I"),14,IF(AND($M168="ĐịA",$S$2="II"),33,IF(AND($M168="KT-PL",$S$2="I"),15,IF(AND($M168="KT-PL",$S$2="II"),34,IF(AND($M168="Tin",$S$2="I"),16,IF(AND($M168="Tin",$S$2="II"),35,IF(AND($M168="CNc",$S$2="I"),17,IF(AND($M168="CNc",$S$2="II"),36,IF(AND($M168="CNn",$S$2="I"),18,IF(AND($M168="CNn",$S$2="II"),37,IF(AND($M168="Nhạc",$S$2="I"),19,IF(AND($M168="Nhạc",$S$2="II"),38,IF(AND($M168="MT",$S$2="I"),20,IF(AND($M168="MT",$S$2="II"),39,59))))))))))))))))))))))))))))))))))))))</f>
        <v>1</v>
      </c>
      <c r="K168" s="812"/>
      <c r="L168" s="815"/>
      <c r="M168" s="56" t="s">
        <v>37</v>
      </c>
      <c r="N168" s="302" t="s">
        <v>32</v>
      </c>
      <c r="O168" s="303" t="s">
        <v>21</v>
      </c>
      <c r="P168" s="303" t="s">
        <v>149</v>
      </c>
      <c r="Q168" s="303" t="s">
        <v>122</v>
      </c>
      <c r="R168" s="419" t="s">
        <v>117</v>
      </c>
      <c r="S168" s="419" t="s">
        <v>198</v>
      </c>
      <c r="T168" s="420"/>
      <c r="U168" s="421" t="s">
        <v>125</v>
      </c>
      <c r="V168" s="421" t="s">
        <v>139</v>
      </c>
      <c r="W168" s="586" t="s">
        <v>203</v>
      </c>
      <c r="X168" s="815"/>
      <c r="Y168" s="815"/>
      <c r="Z168" s="815"/>
      <c r="AA168" s="815"/>
      <c r="AB168" s="88" t="s">
        <v>100</v>
      </c>
    </row>
    <row r="169" spans="1:28" ht="11.25" customHeight="1">
      <c r="A169" s="111">
        <f>IF(N169=0,0,VLOOKUP(N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2</v>
      </c>
      <c r="B169" s="111">
        <f>IF(O169=0,0,VLOOKUP(O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2</v>
      </c>
      <c r="C169" s="111">
        <f>IF(P169=0,0,VLOOKUP(P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2</v>
      </c>
      <c r="D169" s="111">
        <f>IF(Q169=0,0,VLOOKUP(Q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2</v>
      </c>
      <c r="E169" s="111">
        <f>IF(R169=0,0,VLOOKUP(R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F169" s="111">
        <f>IF(S169=0,0,VLOOKUP(S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G169" s="111">
        <f>IF(T169=0,0,VLOOKUP(T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H169" s="111">
        <f>IF(U169=0,0,VLOOKUP(U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I169" s="111">
        <f>IF(V169=0,0,VLOOKUP(V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J169" s="111">
        <f>IF(W169=0,0,VLOOKUP(W169,'T-L-K'!$B$7:$BH$36,IF(AND($M169="Văn",$S$2="I"),3,IF(AND($M169="Văn",$S$2="II"),22,IF(AND($M169="Toán",$S$2="I"),4,IF(AND($M169="Toán",$S$2="II"),23,IF(AND($M169="Anh",$S$2="I"),5,IF(AND($M169="Anh",$S$2="II"),24,IF(AND($M169="TD",$S$2="I"),6,IF(AND($M169="TD",$S$2="II"),25,IF(AND($M169="QP",$S$2="I"),7,IF(AND($M169="QP",$S$2="II"),26,IF(AND($M169="Sử",$S$2="I"),8,IF(AND($M169="Sử",$S$2="II"),27,IF(AND($M169="GDĐP",$S$2="I"),9,IF(AND($M169="GDĐP",$S$2="II"),28,IF(AND($M169="TN-HN",$S$2="I"),10,IF(AND($M169="TN-HN",$S$2="II"),29,IF(AND($M169="Lý",$S$2="I"),11,IF(AND($M169="Lý",$S$2="II"),30,IF(AND($M169="HóA",$S$2="I"),12,IF(AND($M169="HóA",$S$2="II"),31,IF(AND($M169="Sinh",$S$2="I"),13,IF(AND($M169="Sinh",$S$2="II"),32,IF(AND($M169="ĐịA",$S$2="I"),14,IF(AND($M169="ĐịA",$S$2="II"),33,IF(AND($M169="KT-PL",$S$2="I"),15,IF(AND($M169="KT-PL",$S$2="II"),34,IF(AND($M169="Tin",$S$2="I"),16,IF(AND($M169="Tin",$S$2="II"),35,IF(AND($M169="CNc",$S$2="I"),17,IF(AND($M169="CNc",$S$2="II"),36,IF(AND($M169="CNn",$S$2="I"),18,IF(AND($M169="CNn",$S$2="II"),37,IF(AND($M169="Nhạc",$S$2="I"),19,IF(AND($M169="Nhạc",$S$2="II"),38,IF(AND($M169="MT",$S$2="I"),20,IF(AND($M169="MT",$S$2="II"),39,59))))))))))))))))))))))))))))))))))))))</f>
        <v>0</v>
      </c>
      <c r="K169" s="820" t="s">
        <v>103</v>
      </c>
      <c r="L169" s="813">
        <f>IF(K169=0,0,VLOOKUP(K169,CBGV!$B$4:$M$69,12,0))</f>
        <v>0</v>
      </c>
      <c r="M169" s="57" t="s">
        <v>35</v>
      </c>
      <c r="N169" s="300" t="s">
        <v>198</v>
      </c>
      <c r="O169" s="301" t="s">
        <v>199</v>
      </c>
      <c r="P169" s="301" t="s">
        <v>200</v>
      </c>
      <c r="Q169" s="301" t="s">
        <v>201</v>
      </c>
      <c r="R169" s="365"/>
      <c r="S169" s="365"/>
      <c r="T169" s="365"/>
      <c r="U169" s="366"/>
      <c r="V169" s="366"/>
      <c r="W169" s="367"/>
      <c r="X169" s="816">
        <f>IF(K169=0,0,VLOOKUP(K169,CBGV!$B$4:$P$69,14,0))+IF(L169=0,0,VLOOKUP(L169,'T-L-K'!$B$7:$BH$36,2,0))</f>
        <v>3</v>
      </c>
      <c r="Y169" s="819">
        <f>SUM(A169:J171)</f>
        <v>16</v>
      </c>
      <c r="Z169" s="819">
        <f>SUM(A169:J171)+X169</f>
        <v>19</v>
      </c>
      <c r="AA169" s="816">
        <f>IF((Z169-(VLOOKUP(K169,CBGV!$B$4:$P$69,13,0)))&lt;=-14,"/",(Z169-(VLOOKUP(K169,CBGV!$B$4:$P$69,13,0))))</f>
        <v>2</v>
      </c>
      <c r="AB169" s="88" t="s">
        <v>100</v>
      </c>
    </row>
    <row r="170" spans="1:28" ht="11.25" customHeight="1">
      <c r="A170" s="111">
        <f>IF(N170=0,0,VLOOKUP(N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B170" s="111">
        <f>IF(O170=0,0,VLOOKUP(O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C170" s="111">
        <f>IF(P170=0,0,VLOOKUP(P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D170" s="111">
        <f>IF(Q170=0,0,VLOOKUP(Q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E170" s="111">
        <f>IF(R170=0,0,VLOOKUP(R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F170" s="111">
        <f>IF(S170=0,0,VLOOKUP(S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G170" s="111">
        <f>IF(T170=0,0,VLOOKUP(T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H170" s="111">
        <f>IF(U170=0,0,VLOOKUP(U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I170" s="111">
        <f>IF(V170=0,0,VLOOKUP(V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J170" s="111">
        <f>IF(W170=0,0,VLOOKUP(W170,'T-L-K'!$B$7:$BH$36,IF(AND($M170="Văn",$S$2="I"),3,IF(AND($M170="Văn",$S$2="II"),22,IF(AND($M170="Toán",$S$2="I"),4,IF(AND($M170="Toán",$S$2="II"),23,IF(AND($M170="Anh",$S$2="I"),5,IF(AND($M170="Anh",$S$2="II"),24,IF(AND($M170="TD",$S$2="I"),6,IF(AND($M170="TD",$S$2="II"),25,IF(AND($M170="QP",$S$2="I"),7,IF(AND($M170="QP",$S$2="II"),26,IF(AND($M170="Sử",$S$2="I"),8,IF(AND($M170="Sử",$S$2="II"),27,IF(AND($M170="GDĐP",$S$2="I"),9,IF(AND($M170="GDĐP",$S$2="II"),28,IF(AND($M170="TN-HN",$S$2="I"),10,IF(AND($M170="TN-HN",$S$2="II"),29,IF(AND($M170="Lý",$S$2="I"),11,IF(AND($M170="Lý",$S$2="II"),30,IF(AND($M170="HóA",$S$2="I"),12,IF(AND($M170="HóA",$S$2="II"),31,IF(AND($M170="Sinh",$S$2="I"),13,IF(AND($M170="Sinh",$S$2="II"),32,IF(AND($M170="ĐịA",$S$2="I"),14,IF(AND($M170="ĐịA",$S$2="II"),33,IF(AND($M170="KT-PL",$S$2="I"),15,IF(AND($M170="KT-PL",$S$2="II"),34,IF(AND($M170="Tin",$S$2="I"),16,IF(AND($M170="Tin",$S$2="II"),35,IF(AND($M170="CNc",$S$2="I"),17,IF(AND($M170="CNc",$S$2="II"),36,IF(AND($M170="CNn",$S$2="I"),18,IF(AND($M170="CNn",$S$2="II"),37,IF(AND($M170="Nhạc",$S$2="I"),19,IF(AND($M170="Nhạc",$S$2="II"),38,IF(AND($M170="MT",$S$2="I"),20,IF(AND($M170="MT",$S$2="II"),39,59))))))))))))))))))))))))))))))))))))))</f>
        <v>0</v>
      </c>
      <c r="K170" s="821"/>
      <c r="L170" s="814"/>
      <c r="M170" s="51" t="s">
        <v>35</v>
      </c>
      <c r="N170" s="304"/>
      <c r="O170" s="305"/>
      <c r="P170" s="305"/>
      <c r="Q170" s="305"/>
      <c r="R170" s="412"/>
      <c r="S170" s="370"/>
      <c r="T170" s="370"/>
      <c r="U170" s="371"/>
      <c r="V170" s="371"/>
      <c r="W170" s="372"/>
      <c r="X170" s="817"/>
      <c r="Y170" s="817"/>
      <c r="Z170" s="817"/>
      <c r="AA170" s="817"/>
      <c r="AB170" s="88" t="s">
        <v>100</v>
      </c>
    </row>
    <row r="171" spans="1:28" ht="11.25" customHeight="1">
      <c r="A171" s="111">
        <f>IF(N171=0,0,VLOOKUP(N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B171" s="111">
        <f>IF(O171=0,0,VLOOKUP(O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C171" s="111">
        <f>IF(P171=0,0,VLOOKUP(P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D171" s="111">
        <f>IF(Q171=0,0,VLOOKUP(Q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E171" s="111">
        <f>IF(R171=0,0,VLOOKUP(R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F171" s="111">
        <f>IF(S171=0,0,VLOOKUP(S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G171" s="111">
        <f>IF(T171=0,0,VLOOKUP(T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H171" s="111">
        <f>IF(U171=0,0,VLOOKUP(U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I171" s="111">
        <f>IF(V171=0,0,VLOOKUP(V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1</v>
      </c>
      <c r="J171" s="111">
        <f>IF(W171=0,0,VLOOKUP(W171,'T-L-K'!$B$7:$BH$36,IF(AND($M171="Văn",$S$2="I"),3,IF(AND($M171="Văn",$S$2="II"),22,IF(AND($M171="Toán",$S$2="I"),4,IF(AND($M171="Toán",$S$2="II"),23,IF(AND($M171="Anh",$S$2="I"),5,IF(AND($M171="Anh",$S$2="II"),24,IF(AND($M171="TD",$S$2="I"),6,IF(AND($M171="TD",$S$2="II"),25,IF(AND($M171="QP",$S$2="I"),7,IF(AND($M171="QP",$S$2="II"),26,IF(AND($M171="Sử",$S$2="I"),8,IF(AND($M171="Sử",$S$2="II"),27,IF(AND($M171="GDĐP",$S$2="I"),9,IF(AND($M171="GDĐP",$S$2="II"),28,IF(AND($M171="TN-HN",$S$2="I"),10,IF(AND($M171="TN-HN",$S$2="II"),29,IF(AND($M171="Lý",$S$2="I"),11,IF(AND($M171="Lý",$S$2="II"),30,IF(AND($M171="HóA",$S$2="I"),12,IF(AND($M171="HóA",$S$2="II"),31,IF(AND($M171="Sinh",$S$2="I"),13,IF(AND($M171="Sinh",$S$2="II"),32,IF(AND($M171="ĐịA",$S$2="I"),14,IF(AND($M171="ĐịA",$S$2="II"),33,IF(AND($M171="KT-PL",$S$2="I"),15,IF(AND($M171="KT-PL",$S$2="II"),34,IF(AND($M171="Tin",$S$2="I"),16,IF(AND($M171="Tin",$S$2="II"),35,IF(AND($M171="CNc",$S$2="I"),17,IF(AND($M171="CNc",$S$2="II"),36,IF(AND($M171="CNn",$S$2="I"),18,IF(AND($M171="CNn",$S$2="II"),37,IF(AND($M171="Nhạc",$S$2="I"),19,IF(AND($M171="Nhạc",$S$2="II"),38,IF(AND($M171="MT",$S$2="I"),20,IF(AND($M171="MT",$S$2="II"),39,59))))))))))))))))))))))))))))))))))))))</f>
        <v>0</v>
      </c>
      <c r="K171" s="822"/>
      <c r="L171" s="815"/>
      <c r="M171" s="52" t="s">
        <v>37</v>
      </c>
      <c r="N171" s="302" t="s">
        <v>199</v>
      </c>
      <c r="O171" s="303" t="s">
        <v>200</v>
      </c>
      <c r="P171" s="303" t="s">
        <v>201</v>
      </c>
      <c r="Q171" s="303" t="s">
        <v>202</v>
      </c>
      <c r="R171" s="375"/>
      <c r="S171" s="419" t="s">
        <v>204</v>
      </c>
      <c r="T171" s="419" t="s">
        <v>205</v>
      </c>
      <c r="U171" s="421" t="s">
        <v>206</v>
      </c>
      <c r="V171" s="421" t="s">
        <v>316</v>
      </c>
      <c r="W171" s="377"/>
      <c r="X171" s="818"/>
      <c r="Y171" s="818"/>
      <c r="Z171" s="818"/>
      <c r="AA171" s="818"/>
      <c r="AB171" s="88" t="s">
        <v>100</v>
      </c>
    </row>
    <row r="172" spans="1:28" ht="11.25" customHeight="1">
      <c r="A172" s="111">
        <f>IF(N172=0,0,VLOOKUP(N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2</v>
      </c>
      <c r="B172" s="111">
        <f>IF(O172=0,0,VLOOKUP(O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2</v>
      </c>
      <c r="C172" s="111">
        <f>IF(P172=0,0,VLOOKUP(P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2</v>
      </c>
      <c r="D172" s="111">
        <f>IF(Q172=0,0,VLOOKUP(Q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2</v>
      </c>
      <c r="E172" s="111">
        <f>IF(R172=0,0,VLOOKUP(R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2</v>
      </c>
      <c r="F172" s="111">
        <f>IF(S172=0,0,VLOOKUP(S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2</v>
      </c>
      <c r="G172" s="111">
        <f>IF(T172=0,0,VLOOKUP(T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H172" s="111">
        <f>IF(U172=0,0,VLOOKUP(U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I172" s="111">
        <f>IF(V172=0,0,VLOOKUP(V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J172" s="111">
        <f>IF(W172=0,0,VLOOKUP(W172,'T-L-K'!$B$7:$BH$36,IF(AND($M172="Văn",$S$2="I"),3,IF(AND($M172="Văn",$S$2="II"),22,IF(AND($M172="Toán",$S$2="I"),4,IF(AND($M172="Toán",$S$2="II"),23,IF(AND($M172="Anh",$S$2="I"),5,IF(AND($M172="Anh",$S$2="II"),24,IF(AND($M172="TD",$S$2="I"),6,IF(AND($M172="TD",$S$2="II"),25,IF(AND($M172="QP",$S$2="I"),7,IF(AND($M172="QP",$S$2="II"),26,IF(AND($M172="Sử",$S$2="I"),8,IF(AND($M172="Sử",$S$2="II"),27,IF(AND($M172="GDĐP",$S$2="I"),9,IF(AND($M172="GDĐP",$S$2="II"),28,IF(AND($M172="TN-HN",$S$2="I"),10,IF(AND($M172="TN-HN",$S$2="II"),29,IF(AND($M172="Lý",$S$2="I"),11,IF(AND($M172="Lý",$S$2="II"),30,IF(AND($M172="HóA",$S$2="I"),12,IF(AND($M172="HóA",$S$2="II"),31,IF(AND($M172="Sinh",$S$2="I"),13,IF(AND($M172="Sinh",$S$2="II"),32,IF(AND($M172="ĐịA",$S$2="I"),14,IF(AND($M172="ĐịA",$S$2="II"),33,IF(AND($M172="KT-PL",$S$2="I"),15,IF(AND($M172="KT-PL",$S$2="II"),34,IF(AND($M172="Tin",$S$2="I"),16,IF(AND($M172="Tin",$S$2="II"),35,IF(AND($M172="CNc",$S$2="I"),17,IF(AND($M172="CNc",$S$2="II"),36,IF(AND($M172="CNn",$S$2="I"),18,IF(AND($M172="CNn",$S$2="II"),37,IF(AND($M172="Nhạc",$S$2="I"),19,IF(AND($M172="Nhạc",$S$2="II"),38,IF(AND($M172="MT",$S$2="I"),20,IF(AND($M172="MT",$S$2="II"),39,59))))))))))))))))))))))))))))))))))))))</f>
        <v>0</v>
      </c>
      <c r="K172" s="810" t="s">
        <v>104</v>
      </c>
      <c r="L172" s="813">
        <f>IF(K172=0,0,VLOOKUP(K172,CBGV!$B$4:$M$69,12,0))</f>
        <v>0</v>
      </c>
      <c r="M172" s="54" t="s">
        <v>35</v>
      </c>
      <c r="N172" s="300" t="s">
        <v>139</v>
      </c>
      <c r="O172" s="300" t="s">
        <v>203</v>
      </c>
      <c r="P172" s="301" t="s">
        <v>204</v>
      </c>
      <c r="Q172" s="301" t="s">
        <v>205</v>
      </c>
      <c r="R172" s="301" t="s">
        <v>206</v>
      </c>
      <c r="S172" s="416" t="s">
        <v>316</v>
      </c>
      <c r="T172" s="365"/>
      <c r="U172" s="366"/>
      <c r="V172" s="366"/>
      <c r="W172" s="367"/>
      <c r="X172" s="813">
        <f>IF(K172=0,0,VLOOKUP(K172,CBGV!$B$4:$P$69,14,0))+IF(L172=0,0,VLOOKUP(L172,'T-L-K'!$B$7:$BH$36,2,0))</f>
        <v>0</v>
      </c>
      <c r="Y172" s="823">
        <f>SUM(A172:J174)</f>
        <v>20</v>
      </c>
      <c r="Z172" s="823">
        <f>SUM(A172:J174)+X172</f>
        <v>20</v>
      </c>
      <c r="AA172" s="813">
        <f>IF((Z172-(VLOOKUP(K172,CBGV!$B$4:$P$69,13,0)))&lt;=-14,"/",(Z172-(VLOOKUP(K172,CBGV!$B$4:$P$69,13,0))))</f>
        <v>3</v>
      </c>
      <c r="AB172" s="88" t="s">
        <v>100</v>
      </c>
    </row>
    <row r="173" spans="1:28" ht="11.25" customHeight="1">
      <c r="A173" s="111">
        <f>IF(N173=0,0,VLOOKUP(N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B173" s="111">
        <f>IF(O173=0,0,VLOOKUP(O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C173" s="111">
        <f>IF(P173=0,0,VLOOKUP(P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D173" s="111">
        <f>IF(Q173=0,0,VLOOKUP(Q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2</v>
      </c>
      <c r="E173" s="111">
        <f>IF(R173=0,0,VLOOKUP(R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F173" s="111">
        <f>IF(S173=0,0,VLOOKUP(S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G173" s="111">
        <f>IF(T173=0,0,VLOOKUP(T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H173" s="111">
        <f>IF(U173=0,0,VLOOKUP(U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I173" s="111">
        <f>IF(V173=0,0,VLOOKUP(V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J173" s="111">
        <f>IF(W173=0,0,VLOOKUP(W173,'T-L-K'!$B$7:$BH$36,IF(AND($M173="Văn",$S$2="I"),3,IF(AND($M173="Văn",$S$2="II"),22,IF(AND($M173="Toán",$S$2="I"),4,IF(AND($M173="Toán",$S$2="II"),23,IF(AND($M173="Anh",$S$2="I"),5,IF(AND($M173="Anh",$S$2="II"),24,IF(AND($M173="TD",$S$2="I"),6,IF(AND($M173="TD",$S$2="II"),25,IF(AND($M173="QP",$S$2="I"),7,IF(AND($M173="QP",$S$2="II"),26,IF(AND($M173="Sử",$S$2="I"),8,IF(AND($M173="Sử",$S$2="II"),27,IF(AND($M173="GDĐP",$S$2="I"),9,IF(AND($M173="GDĐP",$S$2="II"),28,IF(AND($M173="TN-HN",$S$2="I"),10,IF(AND($M173="TN-HN",$S$2="II"),29,IF(AND($M173="Lý",$S$2="I"),11,IF(AND($M173="Lý",$S$2="II"),30,IF(AND($M173="HóA",$S$2="I"),12,IF(AND($M173="HóA",$S$2="II"),31,IF(AND($M173="Sinh",$S$2="I"),13,IF(AND($M173="Sinh",$S$2="II"),32,IF(AND($M173="ĐịA",$S$2="I"),14,IF(AND($M173="ĐịA",$S$2="II"),33,IF(AND($M173="KT-PL",$S$2="I"),15,IF(AND($M173="KT-PL",$S$2="II"),34,IF(AND($M173="Tin",$S$2="I"),16,IF(AND($M173="Tin",$S$2="II"),35,IF(AND($M173="CNc",$S$2="I"),17,IF(AND($M173="CNc",$S$2="II"),36,IF(AND($M173="CNn",$S$2="I"),18,IF(AND($M173="CNn",$S$2="II"),37,IF(AND($M173="Nhạc",$S$2="I"),19,IF(AND($M173="Nhạc",$S$2="II"),38,IF(AND($M173="MT",$S$2="I"),20,IF(AND($M173="MT",$S$2="II"),39,59))))))))))))))))))))))))))))))))))))))</f>
        <v>0</v>
      </c>
      <c r="K173" s="811"/>
      <c r="L173" s="814"/>
      <c r="M173" s="55" t="s">
        <v>35</v>
      </c>
      <c r="N173" s="306" t="s">
        <v>27</v>
      </c>
      <c r="O173" s="307" t="s">
        <v>30</v>
      </c>
      <c r="P173" s="307" t="s">
        <v>20</v>
      </c>
      <c r="Q173" s="307" t="s">
        <v>141</v>
      </c>
      <c r="R173" s="422"/>
      <c r="S173" s="370"/>
      <c r="T173" s="370"/>
      <c r="U173" s="371"/>
      <c r="V173" s="371"/>
      <c r="W173" s="372"/>
      <c r="X173" s="814"/>
      <c r="Y173" s="814"/>
      <c r="Z173" s="814"/>
      <c r="AA173" s="814"/>
      <c r="AB173" s="88" t="s">
        <v>100</v>
      </c>
    </row>
    <row r="174" spans="1:28" ht="11.25" customHeight="1">
      <c r="A174" s="111">
        <f>IF(N174=0,0,VLOOKUP(N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B174" s="111">
        <f>IF(O174=0,0,VLOOKUP(O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C174" s="111">
        <f>IF(P174=0,0,VLOOKUP(P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D174" s="111">
        <f>IF(Q174=0,0,VLOOKUP(Q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E174" s="111">
        <f>IF(R174=0,0,VLOOKUP(R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F174" s="111">
        <f>IF(S174=0,0,VLOOKUP(S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G174" s="111">
        <f>IF(T174=0,0,VLOOKUP(T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H174" s="111">
        <f>IF(U174=0,0,VLOOKUP(U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I174" s="111">
        <f>IF(V174=0,0,VLOOKUP(V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J174" s="111">
        <f>IF(W174=0,0,VLOOKUP(W174,'T-L-K'!$B$7:$BH$36,IF(AND($M174="Văn",$S$2="I"),3,IF(AND($M174="Văn",$S$2="II"),22,IF(AND($M174="Toán",$S$2="I"),4,IF(AND($M174="Toán",$S$2="II"),23,IF(AND($M174="Anh",$S$2="I"),5,IF(AND($M174="Anh",$S$2="II"),24,IF(AND($M174="TD",$S$2="I"),6,IF(AND($M174="TD",$S$2="II"),25,IF(AND($M174="QP",$S$2="I"),7,IF(AND($M174="QP",$S$2="II"),26,IF(AND($M174="Sử",$S$2="I"),8,IF(AND($M174="Sử",$S$2="II"),27,IF(AND($M174="GDĐP",$S$2="I"),9,IF(AND($M174="GDĐP",$S$2="II"),28,IF(AND($M174="TN-HN",$S$2="I"),10,IF(AND($M174="TN-HN",$S$2="II"),29,IF(AND($M174="Lý",$S$2="I"),11,IF(AND($M174="Lý",$S$2="II"),30,IF(AND($M174="HóA",$S$2="I"),12,IF(AND($M174="HóA",$S$2="II"),31,IF(AND($M174="Sinh",$S$2="I"),13,IF(AND($M174="Sinh",$S$2="II"),32,IF(AND($M174="ĐịA",$S$2="I"),14,IF(AND($M174="ĐịA",$S$2="II"),33,IF(AND($M174="KT-PL",$S$2="I"),15,IF(AND($M174="KT-PL",$S$2="II"),34,IF(AND($M174="Tin",$S$2="I"),16,IF(AND($M174="Tin",$S$2="II"),35,IF(AND($M174="CNc",$S$2="I"),17,IF(AND($M174="CNc",$S$2="II"),36,IF(AND($M174="CNn",$S$2="I"),18,IF(AND($M174="CNn",$S$2="II"),37,IF(AND($M174="Nhạc",$S$2="I"),19,IF(AND($M174="Nhạc",$S$2="II"),38,IF(AND($M174="MT",$S$2="I"),20,IF(AND($M174="MT",$S$2="II"),39,59))))))))))))))))))))))))))))))))))))))</f>
        <v>0</v>
      </c>
      <c r="K174" s="812"/>
      <c r="L174" s="815"/>
      <c r="M174" s="56" t="s">
        <v>35</v>
      </c>
      <c r="N174" s="373"/>
      <c r="O174" s="374"/>
      <c r="P174" s="374"/>
      <c r="Q174" s="374"/>
      <c r="R174" s="375"/>
      <c r="S174" s="375"/>
      <c r="T174" s="375"/>
      <c r="U174" s="376"/>
      <c r="V174" s="376"/>
      <c r="W174" s="377"/>
      <c r="X174" s="815"/>
      <c r="Y174" s="815"/>
      <c r="Z174" s="815"/>
      <c r="AA174" s="815"/>
      <c r="AB174" s="88" t="s">
        <v>100</v>
      </c>
    </row>
    <row r="175" spans="1:28" ht="11.25" customHeight="1">
      <c r="A175" s="111">
        <f>IF(N175=0,0,VLOOKUP(N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B175" s="111">
        <f>IF(O175=0,0,VLOOKUP(O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C175" s="111">
        <f>IF(P175=0,0,VLOOKUP(P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D175" s="111">
        <f>IF(Q175=0,0,VLOOKUP(Q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E175" s="111">
        <f>IF(R175=0,0,VLOOKUP(R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F175" s="111">
        <f>IF(S175=0,0,VLOOKUP(S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2</v>
      </c>
      <c r="G175" s="111">
        <f>IF(T175=0,0,VLOOKUP(T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H175" s="111">
        <f>IF(U175=0,0,VLOOKUP(U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I175" s="111">
        <f>IF(V175=0,0,VLOOKUP(V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J175" s="111">
        <f>IF(W175=0,0,VLOOKUP(W175,'T-L-K'!$B$7:$BH$36,IF(AND($M175="Văn",$S$2="I"),3,IF(AND($M175="Văn",$S$2="II"),22,IF(AND($M175="Toán",$S$2="I"),4,IF(AND($M175="Toán",$S$2="II"),23,IF(AND($M175="Anh",$S$2="I"),5,IF(AND($M175="Anh",$S$2="II"),24,IF(AND($M175="TD",$S$2="I"),6,IF(AND($M175="TD",$S$2="II"),25,IF(AND($M175="QP",$S$2="I"),7,IF(AND($M175="QP",$S$2="II"),26,IF(AND($M175="Sử",$S$2="I"),8,IF(AND($M175="Sử",$S$2="II"),27,IF(AND($M175="GDĐP",$S$2="I"),9,IF(AND($M175="GDĐP",$S$2="II"),28,IF(AND($M175="TN-HN",$S$2="I"),10,IF(AND($M175="TN-HN",$S$2="II"),29,IF(AND($M175="Lý",$S$2="I"),11,IF(AND($M175="Lý",$S$2="II"),30,IF(AND($M175="HóA",$S$2="I"),12,IF(AND($M175="HóA",$S$2="II"),31,IF(AND($M175="Sinh",$S$2="I"),13,IF(AND($M175="Sinh",$S$2="II"),32,IF(AND($M175="ĐịA",$S$2="I"),14,IF(AND($M175="ĐịA",$S$2="II"),33,IF(AND($M175="KT-PL",$S$2="I"),15,IF(AND($M175="KT-PL",$S$2="II"),34,IF(AND($M175="Tin",$S$2="I"),16,IF(AND($M175="Tin",$S$2="II"),35,IF(AND($M175="CNc",$S$2="I"),17,IF(AND($M175="CNc",$S$2="II"),36,IF(AND($M175="CNn",$S$2="I"),18,IF(AND($M175="CNn",$S$2="II"),37,IF(AND($M175="Nhạc",$S$2="I"),19,IF(AND($M175="Nhạc",$S$2="II"),38,IF(AND($M175="MT",$S$2="I"),20,IF(AND($M175="MT",$S$2="II"),39,59))))))))))))))))))))))))))))))))))))))</f>
        <v>0</v>
      </c>
      <c r="K175" s="820" t="s">
        <v>105</v>
      </c>
      <c r="L175" s="813">
        <f>IF(K175=0,0,VLOOKUP(K175,CBGV!$B$4:$M$69,12,0))</f>
        <v>0</v>
      </c>
      <c r="M175" s="57" t="s">
        <v>35</v>
      </c>
      <c r="N175" s="423" t="s">
        <v>491</v>
      </c>
      <c r="O175" s="308"/>
      <c r="P175" s="301" t="s">
        <v>18</v>
      </c>
      <c r="Q175" s="301" t="s">
        <v>24</v>
      </c>
      <c r="R175" s="416" t="s">
        <v>143</v>
      </c>
      <c r="S175" s="416" t="s">
        <v>125</v>
      </c>
      <c r="T175" s="416"/>
      <c r="U175" s="366"/>
      <c r="V175" s="366"/>
      <c r="W175" s="367"/>
      <c r="X175" s="816">
        <f>IF(K175=0,0,VLOOKUP(K175,CBGV!$B$4:$P$69,14,0))+IF(L175=0,0,VLOOKUP(L175,'T-L-K'!$B$7:$BH$36,2,0))</f>
        <v>0</v>
      </c>
      <c r="Y175" s="819">
        <f>SUM(A175:J177)</f>
        <v>18</v>
      </c>
      <c r="Z175" s="819">
        <f>SUM(A175:J177)+X175</f>
        <v>18</v>
      </c>
      <c r="AA175" s="816">
        <f>IF((Z175-(VLOOKUP(K175,CBGV!$B$4:$P$69,13,0)))&lt;=-14,"/",(Z175-(VLOOKUP(K175,CBGV!$B$4:$P$69,13,0))))</f>
        <v>18</v>
      </c>
      <c r="AB175" s="88" t="s">
        <v>100</v>
      </c>
    </row>
    <row r="176" spans="1:28" ht="11.25" customHeight="1">
      <c r="A176" s="111">
        <f>IF(N176=0,0,VLOOKUP(N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B176" s="111">
        <f>IF(O176=0,0,VLOOKUP(O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C176" s="111">
        <f>IF(P176=0,0,VLOOKUP(P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D176" s="111">
        <f>IF(Q176=0,0,VLOOKUP(Q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2</v>
      </c>
      <c r="E176" s="111">
        <f>IF(R176=0,0,VLOOKUP(R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F176" s="111">
        <f>IF(S176=0,0,VLOOKUP(S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G176" s="111">
        <f>IF(T176=0,0,VLOOKUP(T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H176" s="111">
        <f>IF(U176=0,0,VLOOKUP(U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I176" s="111">
        <f>IF(V176=0,0,VLOOKUP(V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J176" s="111">
        <f>IF(W176=0,0,VLOOKUP(W176,'T-L-K'!$B$7:$BH$36,IF(AND($M176="Văn",$S$2="I"),3,IF(AND($M176="Văn",$S$2="II"),22,IF(AND($M176="Toán",$S$2="I"),4,IF(AND($M176="Toán",$S$2="II"),23,IF(AND($M176="Anh",$S$2="I"),5,IF(AND($M176="Anh",$S$2="II"),24,IF(AND($M176="TD",$S$2="I"),6,IF(AND($M176="TD",$S$2="II"),25,IF(AND($M176="QP",$S$2="I"),7,IF(AND($M176="QP",$S$2="II"),26,IF(AND($M176="Sử",$S$2="I"),8,IF(AND($M176="Sử",$S$2="II"),27,IF(AND($M176="GDĐP",$S$2="I"),9,IF(AND($M176="GDĐP",$S$2="II"),28,IF(AND($M176="TN-HN",$S$2="I"),10,IF(AND($M176="TN-HN",$S$2="II"),29,IF(AND($M176="Lý",$S$2="I"),11,IF(AND($M176="Lý",$S$2="II"),30,IF(AND($M176="HóA",$S$2="I"),12,IF(AND($M176="HóA",$S$2="II"),31,IF(AND($M176="Sinh",$S$2="I"),13,IF(AND($M176="Sinh",$S$2="II"),32,IF(AND($M176="ĐịA",$S$2="I"),14,IF(AND($M176="ĐịA",$S$2="II"),33,IF(AND($M176="KT-PL",$S$2="I"),15,IF(AND($M176="KT-PL",$S$2="II"),34,IF(AND($M176="Tin",$S$2="I"),16,IF(AND($M176="Tin",$S$2="II"),35,IF(AND($M176="CNc",$S$2="I"),17,IF(AND($M176="CNc",$S$2="II"),36,IF(AND($M176="CNn",$S$2="I"),18,IF(AND($M176="CNn",$S$2="II"),37,IF(AND($M176="Nhạc",$S$2="I"),19,IF(AND($M176="Nhạc",$S$2="II"),38,IF(AND($M176="MT",$S$2="I"),20,IF(AND($M176="MT",$S$2="II"),39,59))))))))))))))))))))))))))))))))))))))</f>
        <v>0</v>
      </c>
      <c r="K176" s="821"/>
      <c r="L176" s="814"/>
      <c r="M176" s="51" t="s">
        <v>35</v>
      </c>
      <c r="N176" s="306" t="s">
        <v>1396</v>
      </c>
      <c r="O176" s="306" t="s">
        <v>492</v>
      </c>
      <c r="P176" s="307" t="s">
        <v>216</v>
      </c>
      <c r="Q176" s="307" t="s">
        <v>217</v>
      </c>
      <c r="R176" s="412"/>
      <c r="S176" s="424"/>
      <c r="T176" s="424"/>
      <c r="U176" s="371"/>
      <c r="V176" s="371"/>
      <c r="W176" s="372"/>
      <c r="X176" s="817"/>
      <c r="Y176" s="817"/>
      <c r="Z176" s="817"/>
      <c r="AA176" s="817"/>
      <c r="AB176" s="88" t="s">
        <v>100</v>
      </c>
    </row>
    <row r="177" spans="1:28" ht="11.25" customHeight="1">
      <c r="A177" s="111">
        <f>IF(N177=0,0,VLOOKUP(N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B177" s="111">
        <f>IF(O177=0,0,VLOOKUP(O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C177" s="111">
        <f>IF(P177=0,0,VLOOKUP(P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D177" s="111">
        <f>IF(Q177=0,0,VLOOKUP(Q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E177" s="111">
        <f>IF(R177=0,0,VLOOKUP(R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F177" s="111">
        <f>IF(S177=0,0,VLOOKUP(S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G177" s="111">
        <f>IF(T177=0,0,VLOOKUP(T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H177" s="111">
        <f>IF(U177=0,0,VLOOKUP(U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I177" s="111">
        <f>IF(V177=0,0,VLOOKUP(V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J177" s="111">
        <f>IF(W177=0,0,VLOOKUP(W177,'T-L-K'!$B$7:$BH$36,IF(AND($M177="Văn",$S$2="I"),3,IF(AND($M177="Văn",$S$2="II"),22,IF(AND($M177="Toán",$S$2="I"),4,IF(AND($M177="Toán",$S$2="II"),23,IF(AND($M177="Anh",$S$2="I"),5,IF(AND($M177="Anh",$S$2="II"),24,IF(AND($M177="TD",$S$2="I"),6,IF(AND($M177="TD",$S$2="II"),25,IF(AND($M177="QP",$S$2="I"),7,IF(AND($M177="QP",$S$2="II"),26,IF(AND($M177="Sử",$S$2="I"),8,IF(AND($M177="Sử",$S$2="II"),27,IF(AND($M177="GDĐP",$S$2="I"),9,IF(AND($M177="GDĐP",$S$2="II"),28,IF(AND($M177="TN-HN",$S$2="I"),10,IF(AND($M177="TN-HN",$S$2="II"),29,IF(AND($M177="Lý",$S$2="I"),11,IF(AND($M177="Lý",$S$2="II"),30,IF(AND($M177="HóA",$S$2="I"),12,IF(AND($M177="HóA",$S$2="II"),31,IF(AND($M177="Sinh",$S$2="I"),13,IF(AND($M177="Sinh",$S$2="II"),32,IF(AND($M177="ĐịA",$S$2="I"),14,IF(AND($M177="ĐịA",$S$2="II"),33,IF(AND($M177="KT-PL",$S$2="I"),15,IF(AND($M177="KT-PL",$S$2="II"),34,IF(AND($M177="Tin",$S$2="I"),16,IF(AND($M177="Tin",$S$2="II"),35,IF(AND($M177="CNc",$S$2="I"),17,IF(AND($M177="CNc",$S$2="II"),36,IF(AND($M177="CNn",$S$2="I"),18,IF(AND($M177="CNn",$S$2="II"),37,IF(AND($M177="Nhạc",$S$2="I"),19,IF(AND($M177="Nhạc",$S$2="II"),38,IF(AND($M177="MT",$S$2="I"),20,IF(AND($M177="MT",$S$2="II"),39,59))))))))))))))))))))))))))))))))))))))</f>
        <v>0</v>
      </c>
      <c r="K177" s="822"/>
      <c r="L177" s="815"/>
      <c r="M177" s="52" t="s">
        <v>37</v>
      </c>
      <c r="N177" s="373"/>
      <c r="O177" s="374"/>
      <c r="P177" s="374"/>
      <c r="Q177" s="374"/>
      <c r="R177" s="375"/>
      <c r="S177" s="375"/>
      <c r="T177" s="375"/>
      <c r="U177" s="376"/>
      <c r="V177" s="376"/>
      <c r="W177" s="377"/>
      <c r="X177" s="818"/>
      <c r="Y177" s="818"/>
      <c r="Z177" s="818"/>
      <c r="AA177" s="818"/>
      <c r="AB177" s="88" t="s">
        <v>100</v>
      </c>
    </row>
    <row r="178" spans="1:28" s="58" customFormat="1" ht="12.75" customHeight="1">
      <c r="B178" s="59"/>
      <c r="C178" s="60"/>
      <c r="E178" s="60"/>
      <c r="G178" s="60"/>
      <c r="I178" s="60"/>
      <c r="K178" s="61"/>
      <c r="L178" s="61"/>
      <c r="M178" s="135"/>
      <c r="N178" s="135"/>
      <c r="O178" s="134"/>
      <c r="P178" s="62"/>
      <c r="Q178" s="62"/>
      <c r="R178" s="62"/>
      <c r="S178" s="61"/>
      <c r="T178" s="61"/>
      <c r="U178" s="61"/>
      <c r="V178" s="61"/>
      <c r="W178" s="61"/>
      <c r="X178" s="63">
        <f>SUMIF(X4:X177,"&gt;0")</f>
        <v>259</v>
      </c>
      <c r="Y178" s="63">
        <f>SUMIF(Y4:Y177,"&gt;0")</f>
        <v>795</v>
      </c>
      <c r="Z178" s="63">
        <f>SUMIF(Z4:Z177,"&gt;0")</f>
        <v>1054</v>
      </c>
      <c r="AA178" s="63">
        <f>SUMIF(AA4:AA177,"&gt;0")+SUMIF(AA4:AA177,"&lt;0")</f>
        <v>138</v>
      </c>
      <c r="AB178" s="64"/>
    </row>
    <row r="179" spans="1:28" s="1" customFormat="1">
      <c r="B179" s="46"/>
      <c r="C179" s="47"/>
      <c r="E179" s="47"/>
      <c r="G179" s="47"/>
      <c r="I179" s="47"/>
      <c r="K179" s="48"/>
      <c r="L179" s="53"/>
      <c r="M179" s="135"/>
      <c r="N179" s="135"/>
      <c r="O179" s="134"/>
      <c r="P179" s="48"/>
      <c r="Q179" s="48"/>
      <c r="R179" s="48"/>
      <c r="S179" s="48"/>
      <c r="T179" s="48"/>
      <c r="U179" s="48"/>
      <c r="V179" s="690" t="s">
        <v>313</v>
      </c>
      <c r="W179" s="690"/>
      <c r="X179" s="690"/>
      <c r="Y179" s="48"/>
      <c r="Z179" s="48"/>
      <c r="AA179" s="48"/>
      <c r="AB179" s="49"/>
    </row>
    <row r="180" spans="1:28">
      <c r="M180" s="135"/>
      <c r="N180" s="135"/>
      <c r="O180" s="134"/>
    </row>
    <row r="181" spans="1:28">
      <c r="V181" s="691"/>
      <c r="W181" s="691"/>
      <c r="X181" s="691"/>
    </row>
  </sheetData>
  <autoFilter ref="A3:AB179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19" showButton="0"/>
    <filterColumn colId="20" showButton="0"/>
    <filterColumn colId="21" showButton="0"/>
  </autoFilter>
  <mergeCells count="358">
    <mergeCell ref="K34:K36"/>
    <mergeCell ref="L34:L36"/>
    <mergeCell ref="V179:X179"/>
    <mergeCell ref="V181:X181"/>
    <mergeCell ref="Y115:Y117"/>
    <mergeCell ref="X115:X117"/>
    <mergeCell ref="Z130:Z132"/>
    <mergeCell ref="AA130:AA132"/>
    <mergeCell ref="Z124:Z126"/>
    <mergeCell ref="AA124:AA126"/>
    <mergeCell ref="Z121:Z123"/>
    <mergeCell ref="AA121:AA123"/>
    <mergeCell ref="Z118:Z120"/>
    <mergeCell ref="AA118:AA120"/>
    <mergeCell ref="Z139:Z141"/>
    <mergeCell ref="AA139:AA141"/>
    <mergeCell ref="AA154:AA156"/>
    <mergeCell ref="Z151:Z153"/>
    <mergeCell ref="AA151:AA153"/>
    <mergeCell ref="Z145:Z147"/>
    <mergeCell ref="AA145:AA147"/>
    <mergeCell ref="Z148:Z150"/>
    <mergeCell ref="K37:K39"/>
    <mergeCell ref="L37:L39"/>
    <mergeCell ref="Q2:R2"/>
    <mergeCell ref="T2:U2"/>
    <mergeCell ref="V2:W2"/>
    <mergeCell ref="Z1:AA1"/>
    <mergeCell ref="A3:J3"/>
    <mergeCell ref="N3:W3"/>
    <mergeCell ref="K10:K12"/>
    <mergeCell ref="L10:L12"/>
    <mergeCell ref="K31:K33"/>
    <mergeCell ref="L31:L33"/>
    <mergeCell ref="K13:K15"/>
    <mergeCell ref="L13:L15"/>
    <mergeCell ref="K16:K18"/>
    <mergeCell ref="L16:L18"/>
    <mergeCell ref="K25:K27"/>
    <mergeCell ref="L25:L27"/>
    <mergeCell ref="K19:K21"/>
    <mergeCell ref="K22:K24"/>
    <mergeCell ref="L22:L24"/>
    <mergeCell ref="K28:K30"/>
    <mergeCell ref="L28:L30"/>
    <mergeCell ref="Z7:Z9"/>
    <mergeCell ref="AA7:AA9"/>
    <mergeCell ref="K4:K6"/>
    <mergeCell ref="L4:L6"/>
    <mergeCell ref="K7:K9"/>
    <mergeCell ref="L7:L9"/>
    <mergeCell ref="X7:X9"/>
    <mergeCell ref="Y7:Y9"/>
    <mergeCell ref="Z4:Z6"/>
    <mergeCell ref="Y4:Y6"/>
    <mergeCell ref="AA4:AA6"/>
    <mergeCell ref="X4:X6"/>
    <mergeCell ref="X10:X12"/>
    <mergeCell ref="Y10:Y12"/>
    <mergeCell ref="Z10:Z12"/>
    <mergeCell ref="AA10:AA12"/>
    <mergeCell ref="L19:L21"/>
    <mergeCell ref="X16:X18"/>
    <mergeCell ref="Y16:Y18"/>
    <mergeCell ref="X19:X21"/>
    <mergeCell ref="Y19:Y21"/>
    <mergeCell ref="AA16:AA18"/>
    <mergeCell ref="Z19:Z21"/>
    <mergeCell ref="AA19:AA21"/>
    <mergeCell ref="Z16:Z18"/>
    <mergeCell ref="Z22:Z24"/>
    <mergeCell ref="AA22:AA24"/>
    <mergeCell ref="X37:X39"/>
    <mergeCell ref="Y37:Y39"/>
    <mergeCell ref="X31:X33"/>
    <mergeCell ref="Y31:Y33"/>
    <mergeCell ref="X22:X24"/>
    <mergeCell ref="Y22:Y24"/>
    <mergeCell ref="X13:X15"/>
    <mergeCell ref="Y13:Y15"/>
    <mergeCell ref="Z13:Z15"/>
    <mergeCell ref="AA13:AA15"/>
    <mergeCell ref="AA46:AA48"/>
    <mergeCell ref="X46:X48"/>
    <mergeCell ref="Y46:Y48"/>
    <mergeCell ref="AA43:AA45"/>
    <mergeCell ref="AA40:AA42"/>
    <mergeCell ref="X25:X27"/>
    <mergeCell ref="Y25:Y27"/>
    <mergeCell ref="Z37:Z39"/>
    <mergeCell ref="AA37:AA39"/>
    <mergeCell ref="X34:X36"/>
    <mergeCell ref="Y34:Y36"/>
    <mergeCell ref="X28:X30"/>
    <mergeCell ref="Y28:Y30"/>
    <mergeCell ref="Z34:Z36"/>
    <mergeCell ref="AA34:AA36"/>
    <mergeCell ref="Z31:Z33"/>
    <mergeCell ref="AA31:AA33"/>
    <mergeCell ref="Z28:Z30"/>
    <mergeCell ref="AA28:AA30"/>
    <mergeCell ref="Z25:Z27"/>
    <mergeCell ref="AA25:AA27"/>
    <mergeCell ref="K43:K45"/>
    <mergeCell ref="L43:L45"/>
    <mergeCell ref="K40:K42"/>
    <mergeCell ref="L40:L42"/>
    <mergeCell ref="X40:X42"/>
    <mergeCell ref="Y40:Y42"/>
    <mergeCell ref="K46:K48"/>
    <mergeCell ref="L46:L48"/>
    <mergeCell ref="Z43:Z45"/>
    <mergeCell ref="Z40:Z42"/>
    <mergeCell ref="X43:X45"/>
    <mergeCell ref="Y43:Y45"/>
    <mergeCell ref="Z46:Z48"/>
    <mergeCell ref="L52:L54"/>
    <mergeCell ref="X52:X54"/>
    <mergeCell ref="Y52:Y54"/>
    <mergeCell ref="X49:X51"/>
    <mergeCell ref="Y49:Y51"/>
    <mergeCell ref="Z61:Z63"/>
    <mergeCell ref="AA61:AA63"/>
    <mergeCell ref="Z58:Z60"/>
    <mergeCell ref="AA58:AA60"/>
    <mergeCell ref="Z52:Z54"/>
    <mergeCell ref="AA52:AA54"/>
    <mergeCell ref="Z55:Z57"/>
    <mergeCell ref="AA55:AA57"/>
    <mergeCell ref="Z49:Z51"/>
    <mergeCell ref="AA49:AA51"/>
    <mergeCell ref="Y55:Y57"/>
    <mergeCell ref="X58:X60"/>
    <mergeCell ref="Y58:Y60"/>
    <mergeCell ref="K76:K78"/>
    <mergeCell ref="L76:L78"/>
    <mergeCell ref="K82:K84"/>
    <mergeCell ref="L82:L84"/>
    <mergeCell ref="K79:K81"/>
    <mergeCell ref="L79:L81"/>
    <mergeCell ref="K73:K75"/>
    <mergeCell ref="L73:L75"/>
    <mergeCell ref="X64:X66"/>
    <mergeCell ref="K64:K66"/>
    <mergeCell ref="L64:L66"/>
    <mergeCell ref="K67:K69"/>
    <mergeCell ref="L67:L69"/>
    <mergeCell ref="K70:K72"/>
    <mergeCell ref="L70:L72"/>
    <mergeCell ref="Z82:Z84"/>
    <mergeCell ref="AA82:AA84"/>
    <mergeCell ref="X82:X84"/>
    <mergeCell ref="Y82:Y84"/>
    <mergeCell ref="Z70:Z72"/>
    <mergeCell ref="AA70:AA72"/>
    <mergeCell ref="Z73:Z75"/>
    <mergeCell ref="AA73:AA75"/>
    <mergeCell ref="X79:X81"/>
    <mergeCell ref="Y79:Y81"/>
    <mergeCell ref="X76:X78"/>
    <mergeCell ref="Y76:Y78"/>
    <mergeCell ref="Z79:Z81"/>
    <mergeCell ref="AA79:AA81"/>
    <mergeCell ref="Z76:Z78"/>
    <mergeCell ref="AA76:AA78"/>
    <mergeCell ref="X73:X75"/>
    <mergeCell ref="Y73:Y75"/>
    <mergeCell ref="X70:X72"/>
    <mergeCell ref="Y70:Y72"/>
    <mergeCell ref="L91:L93"/>
    <mergeCell ref="K85:K87"/>
    <mergeCell ref="L85:L87"/>
    <mergeCell ref="K88:K90"/>
    <mergeCell ref="L88:L90"/>
    <mergeCell ref="Z88:Z90"/>
    <mergeCell ref="AA88:AA90"/>
    <mergeCell ref="Z85:Z87"/>
    <mergeCell ref="AA85:AA87"/>
    <mergeCell ref="X85:X87"/>
    <mergeCell ref="Y85:Y87"/>
    <mergeCell ref="X88:X90"/>
    <mergeCell ref="Y88:Y90"/>
    <mergeCell ref="X91:X93"/>
    <mergeCell ref="Y91:Y93"/>
    <mergeCell ref="X97:X99"/>
    <mergeCell ref="Y97:Y99"/>
    <mergeCell ref="X94:X96"/>
    <mergeCell ref="Y94:Y96"/>
    <mergeCell ref="Z97:Z99"/>
    <mergeCell ref="Z91:Z93"/>
    <mergeCell ref="AA91:AA93"/>
    <mergeCell ref="K115:K117"/>
    <mergeCell ref="AA97:AA99"/>
    <mergeCell ref="X100:X102"/>
    <mergeCell ref="Y100:Y102"/>
    <mergeCell ref="Z100:Z102"/>
    <mergeCell ref="AA100:AA102"/>
    <mergeCell ref="K97:K99"/>
    <mergeCell ref="L97:L99"/>
    <mergeCell ref="Z103:Z105"/>
    <mergeCell ref="AA103:AA105"/>
    <mergeCell ref="K100:K102"/>
    <mergeCell ref="L100:L102"/>
    <mergeCell ref="K94:K96"/>
    <mergeCell ref="L94:L96"/>
    <mergeCell ref="Z94:Z96"/>
    <mergeCell ref="AA94:AA96"/>
    <mergeCell ref="K91:K93"/>
    <mergeCell ref="AA115:AA117"/>
    <mergeCell ref="K103:K105"/>
    <mergeCell ref="L103:L105"/>
    <mergeCell ref="K112:K114"/>
    <mergeCell ref="L112:L114"/>
    <mergeCell ref="X112:X114"/>
    <mergeCell ref="Y112:Y114"/>
    <mergeCell ref="X106:X108"/>
    <mergeCell ref="Y106:Y108"/>
    <mergeCell ref="X103:X105"/>
    <mergeCell ref="Y103:Y105"/>
    <mergeCell ref="Z106:Z108"/>
    <mergeCell ref="AA106:AA108"/>
    <mergeCell ref="K106:K108"/>
    <mergeCell ref="L106:L108"/>
    <mergeCell ref="Z112:Z114"/>
    <mergeCell ref="AA112:AA114"/>
    <mergeCell ref="K109:K111"/>
    <mergeCell ref="L109:L111"/>
    <mergeCell ref="X109:X111"/>
    <mergeCell ref="Y109:Y111"/>
    <mergeCell ref="Z109:Z111"/>
    <mergeCell ref="AA109:AA111"/>
    <mergeCell ref="X127:X129"/>
    <mergeCell ref="Y127:Y129"/>
    <mergeCell ref="X121:X123"/>
    <mergeCell ref="Y121:Y123"/>
    <mergeCell ref="K127:K129"/>
    <mergeCell ref="L127:L129"/>
    <mergeCell ref="Y124:Y126"/>
    <mergeCell ref="X130:X132"/>
    <mergeCell ref="Y130:Y132"/>
    <mergeCell ref="Z175:Z177"/>
    <mergeCell ref="AA175:AA177"/>
    <mergeCell ref="X175:X177"/>
    <mergeCell ref="Y175:Y177"/>
    <mergeCell ref="Z169:Z171"/>
    <mergeCell ref="AA169:AA171"/>
    <mergeCell ref="Z172:Z174"/>
    <mergeCell ref="AA172:AA174"/>
    <mergeCell ref="AA163:AA165"/>
    <mergeCell ref="Z166:Z168"/>
    <mergeCell ref="AA166:AA168"/>
    <mergeCell ref="Z163:Z165"/>
    <mergeCell ref="K166:K168"/>
    <mergeCell ref="L166:L168"/>
    <mergeCell ref="X166:X168"/>
    <mergeCell ref="Y166:Y168"/>
    <mergeCell ref="X163:X165"/>
    <mergeCell ref="Y163:Y165"/>
    <mergeCell ref="K163:K165"/>
    <mergeCell ref="L163:L165"/>
    <mergeCell ref="X160:X162"/>
    <mergeCell ref="Y160:Y162"/>
    <mergeCell ref="K160:K162"/>
    <mergeCell ref="K175:K177"/>
    <mergeCell ref="L175:L177"/>
    <mergeCell ref="X172:X174"/>
    <mergeCell ref="Y172:Y174"/>
    <mergeCell ref="X169:X171"/>
    <mergeCell ref="Y169:Y171"/>
    <mergeCell ref="K172:K174"/>
    <mergeCell ref="L172:L174"/>
    <mergeCell ref="K169:K171"/>
    <mergeCell ref="L169:L171"/>
    <mergeCell ref="Z133:Z135"/>
    <mergeCell ref="L115:L117"/>
    <mergeCell ref="Z115:Z117"/>
    <mergeCell ref="K118:K120"/>
    <mergeCell ref="L118:L120"/>
    <mergeCell ref="AA160:AA162"/>
    <mergeCell ref="Z157:Z159"/>
    <mergeCell ref="AA157:AA159"/>
    <mergeCell ref="Y136:Y138"/>
    <mergeCell ref="AA133:AA135"/>
    <mergeCell ref="Z136:Z138"/>
    <mergeCell ref="AA136:AA138"/>
    <mergeCell ref="Z127:Z129"/>
    <mergeCell ref="AA127:AA129"/>
    <mergeCell ref="K124:K126"/>
    <mergeCell ref="L124:L126"/>
    <mergeCell ref="K121:K123"/>
    <mergeCell ref="L121:L123"/>
    <mergeCell ref="K133:K135"/>
    <mergeCell ref="L133:L135"/>
    <mergeCell ref="X133:X135"/>
    <mergeCell ref="Y133:Y135"/>
    <mergeCell ref="K130:K132"/>
    <mergeCell ref="L130:L132"/>
    <mergeCell ref="K154:K156"/>
    <mergeCell ref="L154:L156"/>
    <mergeCell ref="Z154:Z156"/>
    <mergeCell ref="L151:L153"/>
    <mergeCell ref="X154:X156"/>
    <mergeCell ref="Y154:Y156"/>
    <mergeCell ref="K136:K138"/>
    <mergeCell ref="L136:L138"/>
    <mergeCell ref="Z160:Z162"/>
    <mergeCell ref="X136:X138"/>
    <mergeCell ref="Y145:Y147"/>
    <mergeCell ref="X148:X150"/>
    <mergeCell ref="Y148:Y150"/>
    <mergeCell ref="K1:O2"/>
    <mergeCell ref="P1:V1"/>
    <mergeCell ref="K49:K51"/>
    <mergeCell ref="L49:L51"/>
    <mergeCell ref="X55:X57"/>
    <mergeCell ref="K157:K159"/>
    <mergeCell ref="L157:L159"/>
    <mergeCell ref="X157:X159"/>
    <mergeCell ref="Y157:Y159"/>
    <mergeCell ref="Y142:Y144"/>
    <mergeCell ref="X139:X141"/>
    <mergeCell ref="Y139:Y141"/>
    <mergeCell ref="K145:K147"/>
    <mergeCell ref="L145:L147"/>
    <mergeCell ref="K148:K150"/>
    <mergeCell ref="L148:L150"/>
    <mergeCell ref="X145:X147"/>
    <mergeCell ref="K58:K60"/>
    <mergeCell ref="L58:L60"/>
    <mergeCell ref="K61:K63"/>
    <mergeCell ref="L61:L63"/>
    <mergeCell ref="X61:X63"/>
    <mergeCell ref="Y61:Y63"/>
    <mergeCell ref="K55:K57"/>
    <mergeCell ref="K52:K54"/>
    <mergeCell ref="L160:L162"/>
    <mergeCell ref="X151:X153"/>
    <mergeCell ref="Y151:Y153"/>
    <mergeCell ref="K151:K153"/>
    <mergeCell ref="L55:L57"/>
    <mergeCell ref="AA148:AA150"/>
    <mergeCell ref="K139:K141"/>
    <mergeCell ref="L139:L141"/>
    <mergeCell ref="K142:K144"/>
    <mergeCell ref="L142:L144"/>
    <mergeCell ref="Z142:Z144"/>
    <mergeCell ref="AA142:AA144"/>
    <mergeCell ref="X142:X144"/>
    <mergeCell ref="Z64:Z66"/>
    <mergeCell ref="AA64:AA66"/>
    <mergeCell ref="Z67:Z69"/>
    <mergeCell ref="AA67:AA69"/>
    <mergeCell ref="X67:X69"/>
    <mergeCell ref="Y67:Y69"/>
    <mergeCell ref="Y64:Y66"/>
    <mergeCell ref="X118:X120"/>
    <mergeCell ref="Y118:Y120"/>
    <mergeCell ref="X124:X126"/>
  </mergeCells>
  <phoneticPr fontId="17" type="noConversion"/>
  <printOptions horizontalCentered="1"/>
  <pageMargins left="0.31496062992125984" right="0" top="0.27559055118110237" bottom="0.15748031496062992" header="0" footer="0.15748031496062992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indexed="12"/>
  </sheetPr>
  <dimension ref="A1:CM924"/>
  <sheetViews>
    <sheetView tabSelected="1" zoomScaleNormal="100" workbookViewId="0">
      <pane xSplit="3" ySplit="6" topLeftCell="D13" activePane="bottomRight" state="frozen"/>
      <selection activeCell="A334" sqref="A334:N334"/>
      <selection pane="topRight" activeCell="A334" sqref="A334:N334"/>
      <selection pane="bottomLeft" activeCell="A334" sqref="A334:N334"/>
      <selection pane="bottomRight" activeCell="Y59" sqref="Y59"/>
    </sheetView>
  </sheetViews>
  <sheetFormatPr defaultColWidth="9" defaultRowHeight="15"/>
  <cols>
    <col min="1" max="1" width="3.375" style="89" customWidth="1"/>
    <col min="2" max="2" width="2.875" style="89" customWidth="1"/>
    <col min="3" max="3" width="7.375" style="89" customWidth="1"/>
    <col min="4" max="4" width="4.625" style="89" customWidth="1"/>
    <col min="5" max="31" width="4.125" style="89" customWidth="1"/>
    <col min="32" max="35" width="2.375" style="127" bestFit="1" customWidth="1"/>
    <col min="36" max="43" width="2.5" style="127" bestFit="1" customWidth="1"/>
    <col min="44" max="45" width="2.75" style="127" bestFit="1" customWidth="1"/>
    <col min="46" max="52" width="2.625" style="127" bestFit="1" customWidth="1"/>
    <col min="53" max="57" width="2.375" style="127" bestFit="1" customWidth="1"/>
    <col min="58" max="61" width="2.625" style="127" bestFit="1" customWidth="1"/>
    <col min="62" max="62" width="2.125" style="127" bestFit="1" customWidth="1"/>
    <col min="63" max="67" width="2.375" style="127" bestFit="1" customWidth="1"/>
    <col min="68" max="69" width="2.125" style="127" bestFit="1" customWidth="1"/>
    <col min="70" max="70" width="2.375" style="127" bestFit="1" customWidth="1"/>
    <col min="71" max="71" width="2.25" style="127" bestFit="1" customWidth="1"/>
    <col min="72" max="72" width="2.375" style="127" bestFit="1" customWidth="1"/>
    <col min="73" max="75" width="2.625" style="127" bestFit="1" customWidth="1"/>
    <col min="76" max="78" width="2.375" style="127" bestFit="1" customWidth="1"/>
    <col min="79" max="79" width="2.25" style="127" bestFit="1" customWidth="1"/>
    <col min="80" max="85" width="2.375" style="127" bestFit="1" customWidth="1"/>
    <col min="86" max="86" width="2.25" style="127" bestFit="1" customWidth="1"/>
    <col min="87" max="87" width="2.375" style="127" bestFit="1" customWidth="1"/>
    <col min="88" max="91" width="2.75" style="127" bestFit="1" customWidth="1"/>
    <col min="92" max="101" width="7.375" style="89" customWidth="1"/>
    <col min="102" max="16384" width="9" style="89"/>
  </cols>
  <sheetData>
    <row r="1" spans="1:91" ht="26.45" customHeight="1" thickBot="1">
      <c r="A1" s="907" t="s">
        <v>494</v>
      </c>
      <c r="B1" s="908"/>
      <c r="C1" s="908"/>
      <c r="D1" s="908"/>
      <c r="E1" s="908"/>
      <c r="F1" s="908"/>
      <c r="G1" s="908"/>
      <c r="H1" s="908"/>
      <c r="I1" s="908"/>
      <c r="J1" s="908"/>
      <c r="K1" s="908"/>
      <c r="L1" s="908"/>
      <c r="M1" s="908"/>
      <c r="N1" s="908"/>
      <c r="O1" s="908"/>
      <c r="P1" s="908"/>
      <c r="Q1" s="908"/>
      <c r="R1" s="908"/>
      <c r="S1" s="908"/>
      <c r="T1" s="908"/>
      <c r="U1" s="908"/>
      <c r="V1" s="908"/>
      <c r="W1" s="908"/>
      <c r="X1" s="908"/>
      <c r="Y1" s="908"/>
      <c r="Z1" s="908"/>
      <c r="AA1" s="908"/>
      <c r="AB1" s="908"/>
      <c r="AC1" s="908"/>
      <c r="AD1" s="908"/>
      <c r="AE1" s="908"/>
    </row>
    <row r="2" spans="1:91" s="90" customFormat="1" ht="19.5" thickTop="1">
      <c r="A2" s="909" t="s">
        <v>1338</v>
      </c>
      <c r="B2" s="910"/>
      <c r="C2" s="910"/>
      <c r="D2" s="910"/>
      <c r="E2" s="910"/>
      <c r="F2" s="910"/>
      <c r="G2" s="910"/>
      <c r="H2" s="910"/>
      <c r="I2" s="910"/>
      <c r="J2" s="910"/>
      <c r="K2" s="910"/>
      <c r="L2" s="910"/>
      <c r="M2" s="910"/>
      <c r="N2" s="910"/>
      <c r="O2" s="910"/>
      <c r="P2" s="910"/>
      <c r="Q2" s="910"/>
      <c r="R2" s="910"/>
      <c r="S2" s="910"/>
      <c r="T2" s="910"/>
      <c r="U2" s="910"/>
      <c r="V2" s="910"/>
      <c r="W2" s="910"/>
      <c r="X2" s="910"/>
      <c r="Y2" s="910"/>
      <c r="Z2" s="910"/>
      <c r="AA2" s="910"/>
      <c r="AB2" s="910"/>
      <c r="AC2" s="910"/>
      <c r="AD2" s="910"/>
      <c r="AE2" s="911"/>
      <c r="AF2" s="127"/>
      <c r="AG2" s="127"/>
      <c r="AH2" s="127"/>
      <c r="AI2" s="127"/>
      <c r="AJ2" s="127"/>
      <c r="AK2" s="127"/>
      <c r="AL2" s="127"/>
      <c r="AM2" s="127"/>
      <c r="AN2" s="127"/>
      <c r="AO2" s="127"/>
      <c r="AP2" s="127"/>
      <c r="AQ2" s="127"/>
      <c r="AR2" s="127"/>
      <c r="AS2" s="127"/>
      <c r="AT2" s="127"/>
      <c r="AU2" s="127"/>
      <c r="AV2" s="127"/>
      <c r="AW2" s="127"/>
      <c r="AX2" s="127"/>
      <c r="AY2" s="127"/>
      <c r="AZ2" s="127"/>
      <c r="BA2" s="127"/>
      <c r="BB2" s="127"/>
      <c r="BC2" s="127"/>
      <c r="BD2" s="127"/>
      <c r="BE2" s="127"/>
      <c r="BF2" s="127"/>
      <c r="BG2" s="127"/>
      <c r="BH2" s="127"/>
      <c r="BI2" s="127"/>
      <c r="BJ2" s="127"/>
      <c r="BK2" s="127"/>
      <c r="BL2" s="127"/>
      <c r="BM2" s="127"/>
      <c r="BN2" s="127"/>
      <c r="BO2" s="127"/>
      <c r="BP2" s="127"/>
      <c r="BQ2" s="127"/>
      <c r="BR2" s="127"/>
      <c r="BS2" s="127"/>
      <c r="BT2" s="127"/>
      <c r="BU2" s="127"/>
      <c r="BV2" s="127"/>
      <c r="BW2" s="127"/>
      <c r="BX2" s="127"/>
      <c r="BY2" s="127"/>
      <c r="BZ2" s="127"/>
      <c r="CA2" s="127"/>
      <c r="CB2" s="127"/>
      <c r="CC2" s="127"/>
      <c r="CD2" s="127"/>
      <c r="CE2" s="127"/>
      <c r="CF2" s="127"/>
      <c r="CG2" s="127"/>
      <c r="CH2" s="127"/>
      <c r="CI2" s="127"/>
      <c r="CJ2" s="127"/>
      <c r="CK2" s="127"/>
      <c r="CL2" s="127"/>
      <c r="CM2" s="127"/>
    </row>
    <row r="3" spans="1:91" s="90" customFormat="1" ht="19.5" thickBot="1">
      <c r="A3" s="528"/>
      <c r="B3" s="529"/>
      <c r="C3" s="529"/>
      <c r="D3" s="529"/>
      <c r="E3" s="529"/>
      <c r="F3" s="529"/>
      <c r="G3" s="529"/>
      <c r="H3" s="529"/>
      <c r="I3" s="529"/>
      <c r="J3" s="529"/>
      <c r="K3" s="529"/>
      <c r="L3" s="529"/>
      <c r="M3" s="529"/>
      <c r="N3" s="529"/>
      <c r="O3" s="529"/>
      <c r="P3" s="529"/>
      <c r="Q3" s="529"/>
      <c r="R3" s="529"/>
      <c r="S3" s="529"/>
      <c r="T3" s="529"/>
      <c r="U3" s="529"/>
      <c r="V3" s="529"/>
      <c r="W3" s="529"/>
      <c r="X3" s="529"/>
      <c r="Y3" s="529"/>
      <c r="Z3" s="529"/>
      <c r="AA3" s="529"/>
      <c r="AB3" s="529"/>
      <c r="AC3" s="529"/>
      <c r="AD3" s="529"/>
      <c r="AE3" s="531" t="s">
        <v>1403</v>
      </c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  <c r="BE3" s="127"/>
      <c r="BF3" s="127"/>
      <c r="BG3" s="127"/>
      <c r="BH3" s="127"/>
      <c r="BI3" s="127"/>
      <c r="BJ3" s="127"/>
      <c r="BK3" s="127"/>
      <c r="BL3" s="127"/>
      <c r="BM3" s="127"/>
      <c r="BN3" s="127"/>
      <c r="BO3" s="127"/>
      <c r="BP3" s="127"/>
      <c r="BQ3" s="127"/>
      <c r="BR3" s="127"/>
      <c r="BS3" s="127"/>
      <c r="BT3" s="127"/>
      <c r="BU3" s="127"/>
      <c r="BV3" s="127"/>
      <c r="BW3" s="127"/>
      <c r="BX3" s="127"/>
      <c r="BY3" s="127"/>
      <c r="BZ3" s="127"/>
      <c r="CA3" s="127"/>
      <c r="CB3" s="127"/>
      <c r="CC3" s="127"/>
      <c r="CD3" s="127"/>
      <c r="CE3" s="127"/>
      <c r="CF3" s="127"/>
      <c r="CG3" s="127"/>
      <c r="CH3" s="127"/>
      <c r="CI3" s="127"/>
      <c r="CJ3" s="127"/>
      <c r="CK3" s="127"/>
      <c r="CL3" s="127"/>
      <c r="CM3" s="127"/>
    </row>
    <row r="4" spans="1:91" s="91" customFormat="1" ht="12" thickTop="1">
      <c r="A4" s="912" t="s">
        <v>189</v>
      </c>
      <c r="B4" s="914" t="s">
        <v>310</v>
      </c>
      <c r="C4" s="525" t="s">
        <v>311</v>
      </c>
      <c r="D4" s="526" t="s">
        <v>32</v>
      </c>
      <c r="E4" s="526" t="s">
        <v>21</v>
      </c>
      <c r="F4" s="526" t="s">
        <v>149</v>
      </c>
      <c r="G4" s="526" t="s">
        <v>122</v>
      </c>
      <c r="H4" s="526" t="s">
        <v>117</v>
      </c>
      <c r="I4" s="526" t="s">
        <v>198</v>
      </c>
      <c r="J4" s="526" t="s">
        <v>199</v>
      </c>
      <c r="K4" s="526" t="s">
        <v>200</v>
      </c>
      <c r="L4" s="526" t="s">
        <v>201</v>
      </c>
      <c r="M4" s="526" t="s">
        <v>202</v>
      </c>
      <c r="N4" s="526" t="s">
        <v>18</v>
      </c>
      <c r="O4" s="526" t="s">
        <v>24</v>
      </c>
      <c r="P4" s="526" t="s">
        <v>143</v>
      </c>
      <c r="Q4" s="526" t="s">
        <v>125</v>
      </c>
      <c r="R4" s="526" t="s">
        <v>139</v>
      </c>
      <c r="S4" s="526" t="s">
        <v>203</v>
      </c>
      <c r="T4" s="526" t="s">
        <v>204</v>
      </c>
      <c r="U4" s="526" t="s">
        <v>205</v>
      </c>
      <c r="V4" s="526" t="s">
        <v>206</v>
      </c>
      <c r="W4" s="526" t="s">
        <v>316</v>
      </c>
      <c r="X4" s="526" t="s">
        <v>27</v>
      </c>
      <c r="Y4" s="526" t="s">
        <v>30</v>
      </c>
      <c r="Z4" s="526" t="s">
        <v>20</v>
      </c>
      <c r="AA4" s="526" t="s">
        <v>141</v>
      </c>
      <c r="AB4" s="526" t="s">
        <v>174</v>
      </c>
      <c r="AC4" s="526" t="s">
        <v>215</v>
      </c>
      <c r="AD4" s="526" t="s">
        <v>216</v>
      </c>
      <c r="AE4" s="527" t="s">
        <v>217</v>
      </c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  <c r="AU4" s="128"/>
      <c r="AV4" s="128"/>
      <c r="AW4" s="128"/>
      <c r="AX4" s="128"/>
      <c r="AY4" s="128"/>
      <c r="AZ4" s="128"/>
      <c r="BA4" s="128"/>
      <c r="BB4" s="128"/>
      <c r="BC4" s="128"/>
      <c r="BD4" s="128"/>
      <c r="BE4" s="128"/>
      <c r="BF4" s="128"/>
      <c r="BG4" s="128"/>
      <c r="BH4" s="128"/>
      <c r="BI4" s="128"/>
      <c r="BJ4" s="128"/>
      <c r="BK4" s="128"/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</row>
    <row r="5" spans="1:91" s="91" customFormat="1" ht="11.25">
      <c r="A5" s="912"/>
      <c r="B5" s="914"/>
      <c r="C5" s="260" t="s">
        <v>482</v>
      </c>
      <c r="D5" s="96">
        <v>26</v>
      </c>
      <c r="E5" s="96">
        <v>27</v>
      </c>
      <c r="F5" s="96">
        <v>28</v>
      </c>
      <c r="G5" s="96">
        <v>29</v>
      </c>
      <c r="H5" s="96">
        <v>30</v>
      </c>
      <c r="I5" s="96">
        <v>31</v>
      </c>
      <c r="J5" s="96">
        <v>32</v>
      </c>
      <c r="K5" s="96">
        <v>33</v>
      </c>
      <c r="L5" s="96">
        <v>34</v>
      </c>
      <c r="M5" s="96">
        <v>35</v>
      </c>
      <c r="N5" s="96">
        <v>7</v>
      </c>
      <c r="O5" s="96">
        <v>8</v>
      </c>
      <c r="P5" s="96">
        <v>9</v>
      </c>
      <c r="Q5" s="96">
        <v>10</v>
      </c>
      <c r="R5" s="96">
        <v>13</v>
      </c>
      <c r="S5" s="96">
        <v>14</v>
      </c>
      <c r="T5" s="96">
        <v>15</v>
      </c>
      <c r="U5" s="96">
        <v>16</v>
      </c>
      <c r="V5" s="96">
        <v>17</v>
      </c>
      <c r="W5" s="96">
        <v>18</v>
      </c>
      <c r="X5" s="96">
        <v>1</v>
      </c>
      <c r="Y5" s="96">
        <v>2</v>
      </c>
      <c r="Z5" s="96">
        <v>3</v>
      </c>
      <c r="AA5" s="96">
        <v>4</v>
      </c>
      <c r="AB5" s="96">
        <v>5</v>
      </c>
      <c r="AC5" s="96">
        <v>6</v>
      </c>
      <c r="AD5" s="247">
        <v>11</v>
      </c>
      <c r="AE5" s="181">
        <v>12</v>
      </c>
      <c r="AF5" s="128"/>
      <c r="AG5" s="128"/>
      <c r="AH5" s="128"/>
      <c r="AI5" s="128"/>
      <c r="AJ5" s="128"/>
      <c r="AK5" s="128"/>
      <c r="AL5" s="128"/>
      <c r="AM5" s="128"/>
      <c r="AN5" s="128"/>
      <c r="AO5" s="128"/>
      <c r="AP5" s="128"/>
      <c r="AQ5" s="128"/>
      <c r="AR5" s="128"/>
      <c r="AS5" s="128"/>
      <c r="AT5" s="128"/>
      <c r="AU5" s="128"/>
      <c r="AV5" s="128"/>
      <c r="AW5" s="128"/>
      <c r="AX5" s="128"/>
      <c r="AY5" s="128"/>
      <c r="AZ5" s="128"/>
      <c r="BA5" s="128"/>
      <c r="BB5" s="128"/>
      <c r="BC5" s="128"/>
      <c r="BD5" s="128"/>
      <c r="BE5" s="128"/>
      <c r="BF5" s="128"/>
      <c r="BG5" s="128"/>
      <c r="BH5" s="128"/>
      <c r="BI5" s="128"/>
      <c r="BJ5" s="128"/>
      <c r="BK5" s="128"/>
      <c r="BL5" s="128"/>
      <c r="BM5" s="128"/>
      <c r="BN5" s="128"/>
      <c r="BO5" s="128"/>
      <c r="BP5" s="128"/>
      <c r="BQ5" s="128"/>
      <c r="BR5" s="128"/>
      <c r="BS5" s="128"/>
      <c r="BT5" s="128"/>
      <c r="BU5" s="128"/>
      <c r="BV5" s="128"/>
      <c r="BW5" s="128"/>
      <c r="BX5" s="128"/>
      <c r="BY5" s="128"/>
      <c r="BZ5" s="128"/>
      <c r="CA5" s="128"/>
      <c r="CB5" s="128"/>
      <c r="CC5" s="128"/>
      <c r="CD5" s="128"/>
      <c r="CE5" s="128"/>
      <c r="CF5" s="128"/>
      <c r="CG5" s="128"/>
      <c r="CH5" s="128"/>
      <c r="CI5" s="128"/>
      <c r="CJ5" s="128"/>
      <c r="CK5" s="128"/>
      <c r="CL5" s="128"/>
      <c r="CM5" s="128"/>
    </row>
    <row r="6" spans="1:91" s="91" customFormat="1" ht="11.25">
      <c r="A6" s="913"/>
      <c r="B6" s="915"/>
      <c r="C6" s="261" t="s">
        <v>115</v>
      </c>
      <c r="D6" s="184" t="s">
        <v>223</v>
      </c>
      <c r="E6" s="184" t="s">
        <v>49</v>
      </c>
      <c r="F6" s="184" t="s">
        <v>13</v>
      </c>
      <c r="G6" s="184" t="s">
        <v>55</v>
      </c>
      <c r="H6" s="309" t="s">
        <v>191</v>
      </c>
      <c r="I6" s="184" t="s">
        <v>68</v>
      </c>
      <c r="J6" s="184" t="s">
        <v>75</v>
      </c>
      <c r="K6" s="184" t="s">
        <v>61</v>
      </c>
      <c r="L6" s="184" t="s">
        <v>54</v>
      </c>
      <c r="M6" s="309" t="s">
        <v>98</v>
      </c>
      <c r="N6" s="309" t="s">
        <v>67</v>
      </c>
      <c r="O6" s="309" t="s">
        <v>48</v>
      </c>
      <c r="P6" s="309" t="s">
        <v>74</v>
      </c>
      <c r="Q6" s="309" t="s">
        <v>70</v>
      </c>
      <c r="R6" s="309" t="s">
        <v>96</v>
      </c>
      <c r="S6" s="309" t="s">
        <v>59</v>
      </c>
      <c r="T6" s="309" t="s">
        <v>46</v>
      </c>
      <c r="U6" s="309" t="s">
        <v>62</v>
      </c>
      <c r="V6" s="309" t="s">
        <v>60</v>
      </c>
      <c r="W6" s="309" t="s">
        <v>87</v>
      </c>
      <c r="X6" s="309" t="s">
        <v>51</v>
      </c>
      <c r="Y6" s="309" t="s">
        <v>52</v>
      </c>
      <c r="Z6" s="309" t="s">
        <v>69</v>
      </c>
      <c r="AA6" s="309" t="s">
        <v>56</v>
      </c>
      <c r="AB6" s="309" t="s">
        <v>91</v>
      </c>
      <c r="AC6" s="309" t="s">
        <v>92</v>
      </c>
      <c r="AD6" s="310" t="s">
        <v>86</v>
      </c>
      <c r="AE6" s="311" t="s">
        <v>81</v>
      </c>
      <c r="AF6" s="129" t="s">
        <v>13</v>
      </c>
      <c r="AG6" s="129" t="s">
        <v>46</v>
      </c>
      <c r="AH6" s="129" t="s">
        <v>47</v>
      </c>
      <c r="AI6" s="129" t="s">
        <v>48</v>
      </c>
      <c r="AJ6" s="129" t="s">
        <v>49</v>
      </c>
      <c r="AK6" s="129" t="s">
        <v>50</v>
      </c>
      <c r="AL6" s="129" t="s">
        <v>51</v>
      </c>
      <c r="AM6" s="129" t="s">
        <v>52</v>
      </c>
      <c r="AN6" s="129" t="s">
        <v>53</v>
      </c>
      <c r="AO6" s="129" t="s">
        <v>54</v>
      </c>
      <c r="AP6" s="129" t="s">
        <v>55</v>
      </c>
      <c r="AQ6" s="129" t="s">
        <v>56</v>
      </c>
      <c r="AR6" s="129" t="s">
        <v>57</v>
      </c>
      <c r="AS6" s="129" t="s">
        <v>240</v>
      </c>
      <c r="AT6" s="129" t="s">
        <v>58</v>
      </c>
      <c r="AU6" s="129" t="s">
        <v>59</v>
      </c>
      <c r="AV6" s="129" t="s">
        <v>60</v>
      </c>
      <c r="AW6" s="129" t="s">
        <v>61</v>
      </c>
      <c r="AX6" s="129" t="s">
        <v>62</v>
      </c>
      <c r="AY6" s="129" t="s">
        <v>63</v>
      </c>
      <c r="AZ6" s="129" t="s">
        <v>64</v>
      </c>
      <c r="BA6" s="129" t="s">
        <v>65</v>
      </c>
      <c r="BB6" s="129" t="s">
        <v>67</v>
      </c>
      <c r="BC6" s="129" t="s">
        <v>68</v>
      </c>
      <c r="BD6" s="129" t="s">
        <v>69</v>
      </c>
      <c r="BE6" s="129" t="s">
        <v>70</v>
      </c>
      <c r="BF6" s="129" t="s">
        <v>71</v>
      </c>
      <c r="BG6" s="129" t="s">
        <v>73</v>
      </c>
      <c r="BH6" s="129" t="s">
        <v>74</v>
      </c>
      <c r="BI6" s="129" t="s">
        <v>75</v>
      </c>
      <c r="BJ6" s="129" t="s">
        <v>76</v>
      </c>
      <c r="BK6" s="129" t="s">
        <v>77</v>
      </c>
      <c r="BL6" s="129" t="s">
        <v>78</v>
      </c>
      <c r="BM6" s="129" t="s">
        <v>79</v>
      </c>
      <c r="BN6" s="129" t="s">
        <v>80</v>
      </c>
      <c r="BO6" s="129" t="s">
        <v>81</v>
      </c>
      <c r="BP6" s="129" t="s">
        <v>82</v>
      </c>
      <c r="BQ6" s="129" t="s">
        <v>190</v>
      </c>
      <c r="BR6" s="129" t="s">
        <v>83</v>
      </c>
      <c r="BS6" s="129" t="s">
        <v>88</v>
      </c>
      <c r="BT6" s="129" t="s">
        <v>89</v>
      </c>
      <c r="BU6" s="129" t="s">
        <v>84</v>
      </c>
      <c r="BV6" s="129" t="s">
        <v>86</v>
      </c>
      <c r="BW6" s="129" t="s">
        <v>87</v>
      </c>
      <c r="BX6" s="129" t="s">
        <v>91</v>
      </c>
      <c r="BY6" s="129" t="s">
        <v>92</v>
      </c>
      <c r="BZ6" s="129" t="s">
        <v>93</v>
      </c>
      <c r="CA6" s="129" t="s">
        <v>223</v>
      </c>
      <c r="CB6" s="129" t="s">
        <v>94</v>
      </c>
      <c r="CC6" s="129" t="s">
        <v>191</v>
      </c>
      <c r="CD6" s="129" t="s">
        <v>95</v>
      </c>
      <c r="CE6" s="129" t="s">
        <v>96</v>
      </c>
      <c r="CF6" s="129" t="s">
        <v>97</v>
      </c>
      <c r="CG6" s="129" t="s">
        <v>98</v>
      </c>
      <c r="CH6" s="129" t="s">
        <v>99</v>
      </c>
      <c r="CI6" s="129" t="s">
        <v>101</v>
      </c>
      <c r="CJ6" s="129" t="s">
        <v>102</v>
      </c>
      <c r="CK6" s="129" t="s">
        <v>103</v>
      </c>
      <c r="CL6" s="129" t="s">
        <v>104</v>
      </c>
      <c r="CM6" s="129" t="s">
        <v>105</v>
      </c>
    </row>
    <row r="7" spans="1:91" s="90" customFormat="1" ht="15.75" customHeight="1">
      <c r="A7" s="916">
        <v>2</v>
      </c>
      <c r="B7" s="92">
        <v>1</v>
      </c>
      <c r="C7" s="262" t="s">
        <v>312</v>
      </c>
      <c r="D7" s="550" t="s">
        <v>503</v>
      </c>
      <c r="E7" s="545" t="s">
        <v>503</v>
      </c>
      <c r="F7" s="545" t="s">
        <v>503</v>
      </c>
      <c r="G7" s="545" t="s">
        <v>503</v>
      </c>
      <c r="H7" s="545" t="s">
        <v>503</v>
      </c>
      <c r="I7" s="545" t="s">
        <v>503</v>
      </c>
      <c r="J7" s="545" t="s">
        <v>503</v>
      </c>
      <c r="K7" s="545" t="s">
        <v>503</v>
      </c>
      <c r="L7" s="545" t="s">
        <v>503</v>
      </c>
      <c r="M7" s="545" t="s">
        <v>503</v>
      </c>
      <c r="N7" s="545" t="s">
        <v>503</v>
      </c>
      <c r="O7" s="545" t="s">
        <v>503</v>
      </c>
      <c r="P7" s="545" t="s">
        <v>503</v>
      </c>
      <c r="Q7" s="545" t="s">
        <v>503</v>
      </c>
      <c r="R7" s="545" t="s">
        <v>503</v>
      </c>
      <c r="S7" s="545" t="s">
        <v>503</v>
      </c>
      <c r="T7" s="545" t="s">
        <v>503</v>
      </c>
      <c r="U7" s="545" t="s">
        <v>503</v>
      </c>
      <c r="V7" s="545" t="s">
        <v>503</v>
      </c>
      <c r="W7" s="545" t="s">
        <v>503</v>
      </c>
      <c r="X7" s="545" t="s">
        <v>503</v>
      </c>
      <c r="Y7" s="545" t="s">
        <v>503</v>
      </c>
      <c r="Z7" s="545" t="s">
        <v>503</v>
      </c>
      <c r="AA7" s="545" t="s">
        <v>503</v>
      </c>
      <c r="AB7" s="545" t="s">
        <v>503</v>
      </c>
      <c r="AC7" s="545" t="s">
        <v>503</v>
      </c>
      <c r="AD7" s="545" t="s">
        <v>503</v>
      </c>
      <c r="AE7" s="545" t="s">
        <v>503</v>
      </c>
      <c r="AF7" s="130" t="str">
        <f t="shared" ref="AF7:AF12" si="0">IF(COUNTIF($D7:$AD7,"T2")&gt;=1,COUNTIF($D7:$AD7,"T2"),"")</f>
        <v/>
      </c>
      <c r="AG7" s="130" t="str">
        <f>IF(COUNTIF($D7:$AD7,"T3")&gt;=1,COUNTIF($D7:$AD7,"T3"),"")</f>
        <v/>
      </c>
      <c r="AH7" s="130" t="str">
        <f>IF(COUNTIF($D7:$AD7,"T4")&gt;=1,COUNTIF($D7:$AD7,"T4"),"")</f>
        <v/>
      </c>
      <c r="AI7" s="130" t="str">
        <f>IF(COUNTIF($D7:$AD7,"T5")&gt;=1,COUNTIF($D7:$AD7,"T5"),"")</f>
        <v/>
      </c>
      <c r="AJ7" s="130" t="str">
        <f>IF(COUNTIF($D7:$AD7,"TT1")&gt;=1,COUNTIF($D7:$AD7,"TT1"),"")</f>
        <v/>
      </c>
      <c r="AK7" s="130" t="str">
        <f t="shared" ref="AK7:AK34" si="1">IF(COUNTIF($D7:$AE7,"TT2")&gt;=1,COUNTIF($D7:$AE7,"TT2"),"")</f>
        <v/>
      </c>
      <c r="AL7" s="130" t="str">
        <f t="shared" ref="AL7:AL34" si="2">IF(COUNTIF($D7:$AE7,"TT3")&gt;=1,COUNTIF($D7:$AE7,"TT3"),"")</f>
        <v/>
      </c>
      <c r="AM7" s="130" t="str">
        <f t="shared" ref="AM7:AM34" si="3">IF(COUNTIF($D7:$AE7,"TT4")&gt;=1,COUNTIF($D7:$AE7,"TT4"),"")</f>
        <v/>
      </c>
      <c r="AN7" s="130" t="str">
        <f t="shared" ref="AN7:AN29" si="4">IF(COUNTIF($D7:$AE7,"TT5")&gt;=1,COUNTIF($D7:$AE7,"TT5"),"")</f>
        <v/>
      </c>
      <c r="AO7" s="130" t="str">
        <f t="shared" ref="AO7:AO34" si="5">IF(COUNTIF($D7:$AE7,"TT6")&gt;=1,COUNTIF($D7:$AE7,"TT6"),"")</f>
        <v/>
      </c>
      <c r="AP7" s="130" t="str">
        <f t="shared" ref="AP7:AP34" si="6">IF(COUNTIF($D7:$AE7,"TT7")&gt;=1,COUNTIF($D7:$AE7,"TT7"),"")</f>
        <v/>
      </c>
      <c r="AQ7" s="130" t="str">
        <f t="shared" ref="AQ7:AQ34" si="7">IF(COUNTIF($D7:$AE7,"TT9")&gt;=1,COUNTIF($D7:$AE7,"TT9"),"")</f>
        <v/>
      </c>
      <c r="AR7" s="130" t="str">
        <f t="shared" ref="AR7:AR34" si="8">IF(COUNTIF($D7:$AE7,"Tn3")&gt;=1,COUNTIF($D7:$AE7,"Tn3"),"")</f>
        <v/>
      </c>
      <c r="AS7" s="130" t="str">
        <f t="shared" ref="AS7:AS34" si="9">IF(COUNTIF($D7:$AE7,"Tn4")&gt;=1,COUNTIF($D7:$AE7,"Tn4"),"")</f>
        <v/>
      </c>
      <c r="AT7" s="130" t="str">
        <f t="shared" ref="AT7:AT34" si="10">IF(COUNTIF($D7:$AE7,"LC2")&gt;=1,COUNTIF($D7:$AE7,"LC2"),"")</f>
        <v/>
      </c>
      <c r="AU7" s="130" t="str">
        <f t="shared" ref="AU7:AU34" si="11">IF(COUNTIF($D7:$AE7,"LC3")&gt;=1,COUNTIF($D7:$AE7,"LC3"),"")</f>
        <v/>
      </c>
      <c r="AV7" s="130" t="str">
        <f t="shared" ref="AV7:AV34" si="12">IF(COUNTIF($D7:$AE7,"LC4")&gt;=1,COUNTIF($D7:$AE7,"LC4"),"")</f>
        <v/>
      </c>
      <c r="AW7" s="130" t="str">
        <f t="shared" ref="AW7:AW34" si="13">IF(COUNTIF($D7:$AE7,"LC5")&gt;=1,COUNTIF($D7:$AE7,"LC5"),"")</f>
        <v/>
      </c>
      <c r="AX7" s="130" t="str">
        <f t="shared" ref="AX7:AX34" si="14">IF(COUNTIF($D7:$AE7,"LC6")&gt;=1,COUNTIF($D7:$AE7,"LC6"),"")</f>
        <v/>
      </c>
      <c r="AY7" s="130" t="str">
        <f t="shared" ref="AY7:AY34" si="15">IF(COUNTIF($D7:$AE7,"LC7")&gt;=1,COUNTIF($D7:$AE7,"LC7"),"")</f>
        <v/>
      </c>
      <c r="AZ7" s="130" t="str">
        <f t="shared" ref="AZ7:AZ34" si="16">IF(COUNTIF($D7:$AE7,"LC8")&gt;=1,COUNTIF($D7:$AE7,"LC8"),"")</f>
        <v/>
      </c>
      <c r="BA7" s="130" t="str">
        <f t="shared" ref="BA7:BA34" si="17">IF(COUNTIF($D7:$AE7,"H1")&gt;=1,COUNTIF($D7:$AE7,"H1"),"")</f>
        <v/>
      </c>
      <c r="BB7" s="130" t="str">
        <f t="shared" ref="BB7:BB34" si="18">IF(COUNTIF($D7:$AE7,"H2")&gt;=1,COUNTIF($D7:$AE7,"H2"),"")</f>
        <v/>
      </c>
      <c r="BC7" s="130" t="str">
        <f t="shared" ref="BC7:BC34" si="19">IF(COUNTIF($D7:$AE7,"H3")&gt;=1,COUNTIF($D7:$AE7,"H3"),"")</f>
        <v/>
      </c>
      <c r="BD7" s="130" t="str">
        <f t="shared" ref="BD7:BD34" si="20">IF(COUNTIF($D7:$AE7,"H4")&gt;=1,COUNTIF($D7:$AE7,"H4"),"")</f>
        <v/>
      </c>
      <c r="BE7" s="130" t="str">
        <f t="shared" ref="BE7:BE34" si="21">IF(COUNTIF($D7:$AE7,"H5")&gt;=1,COUNTIF($D7:$AE7,"H5"),"")</f>
        <v/>
      </c>
      <c r="BF7" s="130" t="str">
        <f t="shared" ref="BF7:BF34" si="22">IF(COUNTIF($D7:$AE7,"SN1")&gt;=1,COUNTIF($D7:$AE7,"SN1"),"")</f>
        <v/>
      </c>
      <c r="BG7" s="130" t="str">
        <f t="shared" ref="BG7:BG34" si="23">IF(COUNTIF($D7:$AE7,"SN2")&gt;=1,COUNTIF($D7:$AE7,"SN2"),"")</f>
        <v/>
      </c>
      <c r="BH7" s="130" t="str">
        <f t="shared" ref="BH7:BH34" si="24">IF(COUNTIF($D7:$AE7,"SN3")&gt;=1,COUNTIF($D7:$AE7,"SN3"),"")</f>
        <v/>
      </c>
      <c r="BI7" s="130" t="str">
        <f t="shared" ref="BI7:BI34" si="25">IF(COUNTIF($D7:$AE7,"SN4")&gt;=1,COUNTIF($D7:$AE7,"SN4"),"")</f>
        <v/>
      </c>
      <c r="BJ7" s="130" t="str">
        <f t="shared" ref="BJ7:BJ34" si="26">IF(COUNTIF($D7:$AE7,"V1")&gt;=1,COUNTIF($D7:$AE7,"V1"),"")</f>
        <v/>
      </c>
      <c r="BK7" s="130" t="str">
        <f t="shared" ref="BK7:BK34" si="27">IF(COUNTIF($D7:$AE7,"V2")&gt;=1,COUNTIF($D7:$AE7,"V2"),"")</f>
        <v/>
      </c>
      <c r="BL7" s="130" t="str">
        <f t="shared" ref="BL7:BL34" si="28">IF(COUNTIF($D7:$AE7,"V3")&gt;=1,COUNTIF($D7:$AE7,"V3"),"")</f>
        <v/>
      </c>
      <c r="BM7" s="130" t="str">
        <f t="shared" ref="BM7:BM34" si="29">IF(COUNTIF($D7:$AE7,"V4")&gt;=1,COUNTIF($D7:$AE7,"V4"),"")</f>
        <v/>
      </c>
      <c r="BN7" s="130" t="str">
        <f t="shared" ref="BN7:BN34" si="30">IF(COUNTIF($D7:$AE7,"V5")&gt;=1,COUNTIF($D7:$AE7,"V5"),"")</f>
        <v/>
      </c>
      <c r="BO7" s="130" t="str">
        <f t="shared" ref="BO7:BO34" si="31">IF(COUNTIF($D7:$AE7,"V6")&gt;=1,COUNTIF($D7:$AE7,"V6"),"")</f>
        <v/>
      </c>
      <c r="BP7" s="130" t="str">
        <f t="shared" ref="BP7:BP34" si="32">IF(COUNTIF($D7:$AE7,"V7")&gt;=1,COUNTIF($D7:$AE7,"V7"),"")</f>
        <v/>
      </c>
      <c r="BQ7" s="130" t="str">
        <f t="shared" ref="BQ7:BQ34" si="33">IF(COUNTIF($D7:$AE7,"V8")&gt;=1,COUNTIF($D7:$AE7,"V8"),"")</f>
        <v/>
      </c>
      <c r="BR7" s="130" t="str">
        <f t="shared" ref="BR7:BR34" si="34">IF(COUNTIF($D7:$AE7,"V9")&gt;=1,COUNTIF($D7:$AE7,"V9"),"")</f>
        <v/>
      </c>
      <c r="BS7" s="130" t="str">
        <f t="shared" ref="BS7:BS34" si="35">IF(COUNTIF($D7:$AE7,"G1")&gt;=1,COUNTIF($D7:$AE7,"G1"),"")</f>
        <v/>
      </c>
      <c r="BT7" s="130" t="str">
        <f t="shared" ref="BT7:BT34" si="36">IF(COUNTIF($D7:$AE7,"G2")&gt;=1,COUNTIF($D7:$AE7,"G2"),"")</f>
        <v/>
      </c>
      <c r="BU7" s="130" t="str">
        <f t="shared" ref="BU7:BU34" si="37">IF(COUNTIF($D7:$AE7,"SG1")&gt;=1,COUNTIF($D7:$AE7,"SG1"),"")</f>
        <v/>
      </c>
      <c r="BV7" s="130" t="str">
        <f t="shared" ref="BV7:BV34" si="38">IF(COUNTIF($D7:$AE7,"SG2")&gt;=1,COUNTIF($D7:$AE7,"SG2"),"")</f>
        <v/>
      </c>
      <c r="BW7" s="130" t="str">
        <f t="shared" ref="BW7:BW34" si="39">IF(COUNTIF($D7:$AE7,"SG3")&gt;=1,COUNTIF($D7:$AE7,"SG3"),"")</f>
        <v/>
      </c>
      <c r="BX7" s="130" t="str">
        <f t="shared" ref="BX7:BX34" si="40">IF(COUNTIF($D7:$AE7,"D2")&gt;=1,COUNTIF($D7:$AE7,"D2"),"")</f>
        <v/>
      </c>
      <c r="BY7" s="130" t="str">
        <f t="shared" ref="BY7:BY34" si="41">IF(COUNTIF($D7:$AE7,"D3")&gt;=1,COUNTIF($D7:$AE7,"D3"),"")</f>
        <v/>
      </c>
      <c r="BZ7" s="130" t="str">
        <f t="shared" ref="BZ7:BZ34" si="42">IF(COUNTIF($D7:$AE7,"D4")&gt;=1,COUNTIF($D7:$AE7,"D4"),"")</f>
        <v/>
      </c>
      <c r="CA7" s="130" t="str">
        <f t="shared" ref="CA7:CA34" si="43">IF(COUNTIF($D7:$AE7,"D5")&gt;=1,COUNTIF($D7:$AE7,"D5"),"")</f>
        <v/>
      </c>
      <c r="CB7" s="130" t="str">
        <f t="shared" ref="CB7:CB34" si="44">IF(COUNTIF($D7:$AE7,"A1")&gt;=1,COUNTIF($D7:$AE7,"A1"),"")</f>
        <v/>
      </c>
      <c r="CC7" s="130" t="str">
        <f t="shared" ref="CC7:CC34" si="45">IF(COUNTIF($D7:$AE7,"A2")&gt;=1,COUNTIF($D7:$AE7,"A2"),"")</f>
        <v/>
      </c>
      <c r="CD7" s="130" t="str">
        <f t="shared" ref="CD7:CD34" si="46">IF(COUNTIF($D7:$AE7,"A3")&gt;=1,COUNTIF($D7:$AE7,"A3"),"")</f>
        <v/>
      </c>
      <c r="CE7" s="130" t="str">
        <f t="shared" ref="CE7:CE34" si="47">IF(COUNTIF($D7:$AE7,"A4")&gt;=1,COUNTIF($D7:$AE7,"A4"),"")</f>
        <v/>
      </c>
      <c r="CF7" s="130" t="str">
        <f t="shared" ref="CF7:CF34" si="48">IF(COUNTIF($D7:$AE7,"A5")&gt;=1,COUNTIF($D7:$AE7,"A5"),"")</f>
        <v/>
      </c>
      <c r="CG7" s="130" t="str">
        <f t="shared" ref="CG7:CG34" si="49">IF(COUNTIF($D7:$AE7,"A6")&gt;=1,COUNTIF($D7:$AE7,"A6"),"")</f>
        <v/>
      </c>
      <c r="CH7" s="130" t="str">
        <f t="shared" ref="CH7:CH34" si="50">IF(COUNTIF($D7:$AE7,"Q1")&gt;=1,COUNTIF($D7:$AE7,"Q1"),"")</f>
        <v/>
      </c>
      <c r="CI7" s="130" t="str">
        <f t="shared" ref="CI7:CI34" si="51">IF(COUNTIF($D7:$AE7,"Q2")&gt;=1,COUNTIF($D7:$AE7,"Q2"),"")</f>
        <v/>
      </c>
      <c r="CJ7" s="130" t="str">
        <f t="shared" ref="CJ7:CJ34" si="52">IF(COUNTIF($D7:$AE7,"TQ1")&gt;=1,COUNTIF($D7:$AE7,"TQ1"),"")</f>
        <v/>
      </c>
      <c r="CK7" s="130" t="str">
        <f t="shared" ref="CK7:CK34" si="53">IF(COUNTIF($D7:$AE7,"TQ3")&gt;=1,COUNTIF($D7:$AE7,"TQ3"),"")</f>
        <v/>
      </c>
      <c r="CL7" s="130" t="str">
        <f t="shared" ref="CL7:CL34" si="54">IF(COUNTIF($D7:$AE7,"TQ4")&gt;=1,COUNTIF($D7:$AE7,"TQ4"),"")</f>
        <v/>
      </c>
      <c r="CM7" s="130" t="str">
        <f t="shared" ref="CM7:CM34" si="55">IF(COUNTIF($D7:$AE7,"TQ5")&gt;=1,COUNTIF($D7:$AE7,"TQ5"),"")</f>
        <v/>
      </c>
    </row>
    <row r="8" spans="1:91" s="90" customFormat="1" ht="15.95" customHeight="1">
      <c r="A8" s="917"/>
      <c r="B8" s="93">
        <v>2</v>
      </c>
      <c r="C8" s="263" t="s">
        <v>314</v>
      </c>
      <c r="D8" s="546" t="s">
        <v>47</v>
      </c>
      <c r="E8" s="546" t="s">
        <v>223</v>
      </c>
      <c r="F8" s="546" t="s">
        <v>13</v>
      </c>
      <c r="G8" s="546" t="s">
        <v>95</v>
      </c>
      <c r="H8" s="546" t="s">
        <v>79</v>
      </c>
      <c r="I8" s="546" t="s">
        <v>46</v>
      </c>
      <c r="J8" s="546" t="s">
        <v>70</v>
      </c>
      <c r="K8" s="546" t="s">
        <v>61</v>
      </c>
      <c r="L8" s="547" t="s">
        <v>74</v>
      </c>
      <c r="M8" s="547" t="s">
        <v>69</v>
      </c>
      <c r="N8" s="547" t="s">
        <v>78</v>
      </c>
      <c r="O8" s="547" t="s">
        <v>75</v>
      </c>
      <c r="P8" s="547" t="s">
        <v>54</v>
      </c>
      <c r="Q8" s="547" t="s">
        <v>96</v>
      </c>
      <c r="R8" s="547" t="s">
        <v>240</v>
      </c>
      <c r="S8" s="547" t="s">
        <v>48</v>
      </c>
      <c r="T8" s="547" t="s">
        <v>93</v>
      </c>
      <c r="U8" s="547" t="s">
        <v>87</v>
      </c>
      <c r="V8" s="547" t="s">
        <v>55</v>
      </c>
      <c r="W8" s="547" t="s">
        <v>92</v>
      </c>
      <c r="X8" s="547" t="s">
        <v>68</v>
      </c>
      <c r="Y8" s="547" t="s">
        <v>84</v>
      </c>
      <c r="Z8" s="546" t="s">
        <v>51</v>
      </c>
      <c r="AA8" s="547" t="s">
        <v>98</v>
      </c>
      <c r="AB8" s="547" t="s">
        <v>91</v>
      </c>
      <c r="AC8" s="547" t="s">
        <v>86</v>
      </c>
      <c r="AD8" s="547" t="s">
        <v>56</v>
      </c>
      <c r="AE8" s="547" t="s">
        <v>191</v>
      </c>
      <c r="AF8" s="536">
        <f t="shared" si="0"/>
        <v>1</v>
      </c>
      <c r="AG8" s="130">
        <f t="shared" ref="AG8:AG34" si="56">IF(COUNTIF($D8:$AE8,"T3")&gt;=1,COUNTIF($D8:$AE8,"T3"),"")</f>
        <v>1</v>
      </c>
      <c r="AH8" s="130">
        <f t="shared" ref="AH8:AH34" si="57">IF(COUNTIF($D8:$AE8,"T4")&gt;=1,COUNTIF($D8:$AE8,"T4"),"")</f>
        <v>1</v>
      </c>
      <c r="AI8" s="130">
        <f t="shared" ref="AI8:AI34" si="58">IF(COUNTIF($D8:$AE8,"T5")&gt;=1,COUNTIF($D8:$AE8,"T5"),"")</f>
        <v>1</v>
      </c>
      <c r="AJ8" s="130" t="str">
        <f t="shared" ref="AJ8:AJ34" si="59">IF(COUNTIF($D8:$AE8,"TT1")&gt;=1,COUNTIF($D8:$AE8,"TT1"),"")</f>
        <v/>
      </c>
      <c r="AK8" s="130" t="str">
        <f t="shared" si="1"/>
        <v/>
      </c>
      <c r="AL8" s="130">
        <f t="shared" si="2"/>
        <v>1</v>
      </c>
      <c r="AM8" s="130" t="str">
        <f t="shared" si="3"/>
        <v/>
      </c>
      <c r="AN8" s="130" t="str">
        <f t="shared" si="4"/>
        <v/>
      </c>
      <c r="AO8" s="130">
        <f t="shared" si="5"/>
        <v>1</v>
      </c>
      <c r="AP8" s="130">
        <f t="shared" si="6"/>
        <v>1</v>
      </c>
      <c r="AQ8" s="130">
        <f t="shared" si="7"/>
        <v>1</v>
      </c>
      <c r="AR8" s="130" t="str">
        <f t="shared" si="8"/>
        <v/>
      </c>
      <c r="AS8" s="130">
        <f t="shared" si="9"/>
        <v>1</v>
      </c>
      <c r="AT8" s="130" t="str">
        <f t="shared" si="10"/>
        <v/>
      </c>
      <c r="AU8" s="130" t="str">
        <f t="shared" si="11"/>
        <v/>
      </c>
      <c r="AV8" s="130" t="str">
        <f t="shared" si="12"/>
        <v/>
      </c>
      <c r="AW8" s="130">
        <f t="shared" si="13"/>
        <v>1</v>
      </c>
      <c r="AX8" s="130" t="str">
        <f t="shared" si="14"/>
        <v/>
      </c>
      <c r="AY8" s="130" t="str">
        <f t="shared" si="15"/>
        <v/>
      </c>
      <c r="AZ8" s="130" t="str">
        <f t="shared" si="16"/>
        <v/>
      </c>
      <c r="BA8" s="130" t="str">
        <f t="shared" si="17"/>
        <v/>
      </c>
      <c r="BB8" s="130" t="str">
        <f t="shared" si="18"/>
        <v/>
      </c>
      <c r="BC8" s="130">
        <f t="shared" si="19"/>
        <v>1</v>
      </c>
      <c r="BD8" s="130">
        <f t="shared" si="20"/>
        <v>1</v>
      </c>
      <c r="BE8" s="130">
        <f t="shared" si="21"/>
        <v>1</v>
      </c>
      <c r="BF8" s="130" t="str">
        <f t="shared" si="22"/>
        <v/>
      </c>
      <c r="BG8" s="130" t="str">
        <f t="shared" si="23"/>
        <v/>
      </c>
      <c r="BH8" s="130">
        <f t="shared" si="24"/>
        <v>1</v>
      </c>
      <c r="BI8" s="130">
        <f t="shared" si="25"/>
        <v>1</v>
      </c>
      <c r="BJ8" s="130" t="str">
        <f t="shared" si="26"/>
        <v/>
      </c>
      <c r="BK8" s="130" t="str">
        <f t="shared" si="27"/>
        <v/>
      </c>
      <c r="BL8" s="130">
        <f t="shared" si="28"/>
        <v>1</v>
      </c>
      <c r="BM8" s="130">
        <f t="shared" si="29"/>
        <v>1</v>
      </c>
      <c r="BN8" s="130" t="str">
        <f t="shared" si="30"/>
        <v/>
      </c>
      <c r="BO8" s="130" t="str">
        <f t="shared" si="31"/>
        <v/>
      </c>
      <c r="BP8" s="130" t="str">
        <f t="shared" si="32"/>
        <v/>
      </c>
      <c r="BQ8" s="130" t="str">
        <f t="shared" si="33"/>
        <v/>
      </c>
      <c r="BR8" s="130" t="str">
        <f t="shared" si="34"/>
        <v/>
      </c>
      <c r="BS8" s="130" t="str">
        <f t="shared" si="35"/>
        <v/>
      </c>
      <c r="BT8" s="130" t="str">
        <f t="shared" si="36"/>
        <v/>
      </c>
      <c r="BU8" s="130">
        <f t="shared" si="37"/>
        <v>1</v>
      </c>
      <c r="BV8" s="130">
        <f t="shared" si="38"/>
        <v>1</v>
      </c>
      <c r="BW8" s="130">
        <f t="shared" si="39"/>
        <v>1</v>
      </c>
      <c r="BX8" s="130">
        <f t="shared" si="40"/>
        <v>1</v>
      </c>
      <c r="BY8" s="130">
        <f t="shared" si="41"/>
        <v>1</v>
      </c>
      <c r="BZ8" s="130">
        <f t="shared" si="42"/>
        <v>1</v>
      </c>
      <c r="CA8" s="130">
        <f t="shared" si="43"/>
        <v>1</v>
      </c>
      <c r="CB8" s="130" t="str">
        <f t="shared" si="44"/>
        <v/>
      </c>
      <c r="CC8" s="130">
        <f t="shared" si="45"/>
        <v>1</v>
      </c>
      <c r="CD8" s="130">
        <f t="shared" si="46"/>
        <v>1</v>
      </c>
      <c r="CE8" s="130">
        <f t="shared" si="47"/>
        <v>1</v>
      </c>
      <c r="CF8" s="130" t="str">
        <f t="shared" si="48"/>
        <v/>
      </c>
      <c r="CG8" s="130">
        <f t="shared" si="49"/>
        <v>1</v>
      </c>
      <c r="CH8" s="130" t="str">
        <f t="shared" si="50"/>
        <v/>
      </c>
      <c r="CI8" s="130" t="str">
        <f t="shared" si="51"/>
        <v/>
      </c>
      <c r="CJ8" s="130" t="str">
        <f t="shared" si="52"/>
        <v/>
      </c>
      <c r="CK8" s="130" t="str">
        <f t="shared" si="53"/>
        <v/>
      </c>
      <c r="CL8" s="130" t="str">
        <f t="shared" si="54"/>
        <v/>
      </c>
      <c r="CM8" s="130" t="str">
        <f t="shared" si="55"/>
        <v/>
      </c>
    </row>
    <row r="9" spans="1:91" s="90" customFormat="1" ht="15.95" customHeight="1">
      <c r="A9" s="917"/>
      <c r="B9" s="93">
        <v>3</v>
      </c>
      <c r="C9" s="263" t="s">
        <v>357</v>
      </c>
      <c r="D9" s="547" t="s">
        <v>223</v>
      </c>
      <c r="E9" s="546" t="s">
        <v>49</v>
      </c>
      <c r="F9" s="547" t="s">
        <v>95</v>
      </c>
      <c r="G9" s="546" t="s">
        <v>55</v>
      </c>
      <c r="H9" s="546" t="s">
        <v>84</v>
      </c>
      <c r="I9" s="546" t="s">
        <v>68</v>
      </c>
      <c r="J9" s="547" t="s">
        <v>70</v>
      </c>
      <c r="K9" s="546" t="s">
        <v>61</v>
      </c>
      <c r="L9" s="547" t="s">
        <v>191</v>
      </c>
      <c r="M9" s="547" t="s">
        <v>98</v>
      </c>
      <c r="N9" s="547" t="s">
        <v>75</v>
      </c>
      <c r="O9" s="547" t="s">
        <v>48</v>
      </c>
      <c r="P9" s="547" t="s">
        <v>78</v>
      </c>
      <c r="Q9" s="547" t="s">
        <v>240</v>
      </c>
      <c r="R9" s="547" t="s">
        <v>67</v>
      </c>
      <c r="S9" s="546" t="s">
        <v>59</v>
      </c>
      <c r="T9" s="547" t="s">
        <v>79</v>
      </c>
      <c r="U9" s="547" t="s">
        <v>62</v>
      </c>
      <c r="V9" s="547" t="s">
        <v>60</v>
      </c>
      <c r="W9" s="546" t="s">
        <v>63</v>
      </c>
      <c r="X9" s="547" t="s">
        <v>51</v>
      </c>
      <c r="Y9" s="547" t="s">
        <v>52</v>
      </c>
      <c r="Z9" s="547" t="s">
        <v>69</v>
      </c>
      <c r="AA9" s="547" t="s">
        <v>58</v>
      </c>
      <c r="AB9" s="547" t="s">
        <v>13</v>
      </c>
      <c r="AC9" s="547" t="s">
        <v>92</v>
      </c>
      <c r="AD9" s="546" t="s">
        <v>91</v>
      </c>
      <c r="AE9" s="547" t="s">
        <v>81</v>
      </c>
      <c r="AF9" s="536">
        <f t="shared" si="0"/>
        <v>1</v>
      </c>
      <c r="AG9" s="130" t="str">
        <f t="shared" si="56"/>
        <v/>
      </c>
      <c r="AH9" s="130" t="str">
        <f t="shared" si="57"/>
        <v/>
      </c>
      <c r="AI9" s="130">
        <f t="shared" si="58"/>
        <v>1</v>
      </c>
      <c r="AJ9" s="130">
        <f t="shared" si="59"/>
        <v>1</v>
      </c>
      <c r="AK9" s="130" t="str">
        <f t="shared" si="1"/>
        <v/>
      </c>
      <c r="AL9" s="130">
        <f t="shared" si="2"/>
        <v>1</v>
      </c>
      <c r="AM9" s="130">
        <f t="shared" si="3"/>
        <v>1</v>
      </c>
      <c r="AN9" s="130" t="str">
        <f t="shared" si="4"/>
        <v/>
      </c>
      <c r="AO9" s="130" t="str">
        <f t="shared" si="5"/>
        <v/>
      </c>
      <c r="AP9" s="130">
        <f t="shared" si="6"/>
        <v>1</v>
      </c>
      <c r="AQ9" s="130" t="str">
        <f t="shared" si="7"/>
        <v/>
      </c>
      <c r="AR9" s="130" t="str">
        <f t="shared" si="8"/>
        <v/>
      </c>
      <c r="AS9" s="130">
        <f t="shared" si="9"/>
        <v>1</v>
      </c>
      <c r="AT9" s="130">
        <f t="shared" si="10"/>
        <v>1</v>
      </c>
      <c r="AU9" s="130">
        <f t="shared" si="11"/>
        <v>1</v>
      </c>
      <c r="AV9" s="130">
        <f t="shared" si="12"/>
        <v>1</v>
      </c>
      <c r="AW9" s="130">
        <f t="shared" si="13"/>
        <v>1</v>
      </c>
      <c r="AX9" s="130">
        <f t="shared" si="14"/>
        <v>1</v>
      </c>
      <c r="AY9" s="130">
        <f t="shared" si="15"/>
        <v>1</v>
      </c>
      <c r="AZ9" s="130" t="str">
        <f t="shared" si="16"/>
        <v/>
      </c>
      <c r="BA9" s="130" t="str">
        <f t="shared" si="17"/>
        <v/>
      </c>
      <c r="BB9" s="130">
        <f t="shared" si="18"/>
        <v>1</v>
      </c>
      <c r="BC9" s="130">
        <f t="shared" si="19"/>
        <v>1</v>
      </c>
      <c r="BD9" s="130">
        <f t="shared" si="20"/>
        <v>1</v>
      </c>
      <c r="BE9" s="130">
        <f t="shared" si="21"/>
        <v>1</v>
      </c>
      <c r="BF9" s="130" t="str">
        <f t="shared" si="22"/>
        <v/>
      </c>
      <c r="BG9" s="130" t="str">
        <f t="shared" si="23"/>
        <v/>
      </c>
      <c r="BH9" s="130" t="str">
        <f t="shared" si="24"/>
        <v/>
      </c>
      <c r="BI9" s="130">
        <f t="shared" si="25"/>
        <v>1</v>
      </c>
      <c r="BJ9" s="130" t="str">
        <f t="shared" si="26"/>
        <v/>
      </c>
      <c r="BK9" s="130" t="str">
        <f t="shared" si="27"/>
        <v/>
      </c>
      <c r="BL9" s="130">
        <f t="shared" si="28"/>
        <v>1</v>
      </c>
      <c r="BM9" s="130">
        <f t="shared" si="29"/>
        <v>1</v>
      </c>
      <c r="BN9" s="130" t="str">
        <f t="shared" si="30"/>
        <v/>
      </c>
      <c r="BO9" s="130">
        <f t="shared" si="31"/>
        <v>1</v>
      </c>
      <c r="BP9" s="130" t="str">
        <f t="shared" si="32"/>
        <v/>
      </c>
      <c r="BQ9" s="130" t="str">
        <f t="shared" si="33"/>
        <v/>
      </c>
      <c r="BR9" s="130" t="str">
        <f t="shared" si="34"/>
        <v/>
      </c>
      <c r="BS9" s="130" t="str">
        <f t="shared" si="35"/>
        <v/>
      </c>
      <c r="BT9" s="130" t="str">
        <f t="shared" si="36"/>
        <v/>
      </c>
      <c r="BU9" s="130">
        <f t="shared" si="37"/>
        <v>1</v>
      </c>
      <c r="BV9" s="130" t="str">
        <f t="shared" si="38"/>
        <v/>
      </c>
      <c r="BW9" s="130" t="str">
        <f t="shared" si="39"/>
        <v/>
      </c>
      <c r="BX9" s="130">
        <f t="shared" si="40"/>
        <v>1</v>
      </c>
      <c r="BY9" s="130">
        <f t="shared" si="41"/>
        <v>1</v>
      </c>
      <c r="BZ9" s="130" t="str">
        <f t="shared" si="42"/>
        <v/>
      </c>
      <c r="CA9" s="130">
        <f t="shared" si="43"/>
        <v>1</v>
      </c>
      <c r="CB9" s="130" t="str">
        <f t="shared" si="44"/>
        <v/>
      </c>
      <c r="CC9" s="130">
        <f t="shared" si="45"/>
        <v>1</v>
      </c>
      <c r="CD9" s="130">
        <f t="shared" si="46"/>
        <v>1</v>
      </c>
      <c r="CE9" s="130" t="str">
        <f t="shared" si="47"/>
        <v/>
      </c>
      <c r="CF9" s="130" t="str">
        <f t="shared" si="48"/>
        <v/>
      </c>
      <c r="CG9" s="130">
        <f t="shared" si="49"/>
        <v>1</v>
      </c>
      <c r="CH9" s="130" t="str">
        <f t="shared" si="50"/>
        <v/>
      </c>
      <c r="CI9" s="130" t="str">
        <f t="shared" si="51"/>
        <v/>
      </c>
      <c r="CJ9" s="130" t="str">
        <f t="shared" si="52"/>
        <v/>
      </c>
      <c r="CK9" s="130" t="str">
        <f t="shared" si="53"/>
        <v/>
      </c>
      <c r="CL9" s="130" t="str">
        <f t="shared" si="54"/>
        <v/>
      </c>
      <c r="CM9" s="130" t="str">
        <f t="shared" si="55"/>
        <v/>
      </c>
    </row>
    <row r="10" spans="1:91" s="90" customFormat="1" ht="15.95" customHeight="1">
      <c r="A10" s="917"/>
      <c r="B10" s="93">
        <v>4</v>
      </c>
      <c r="C10" s="263" t="s">
        <v>358</v>
      </c>
      <c r="D10" s="546" t="s">
        <v>62</v>
      </c>
      <c r="E10" s="546" t="s">
        <v>49</v>
      </c>
      <c r="F10" s="547" t="s">
        <v>93</v>
      </c>
      <c r="G10" s="547" t="s">
        <v>63</v>
      </c>
      <c r="H10" s="547" t="s">
        <v>47</v>
      </c>
      <c r="I10" s="547" t="s">
        <v>68</v>
      </c>
      <c r="J10" s="546" t="s">
        <v>60</v>
      </c>
      <c r="K10" s="547" t="s">
        <v>95</v>
      </c>
      <c r="L10" s="547" t="s">
        <v>54</v>
      </c>
      <c r="M10" s="547" t="s">
        <v>50</v>
      </c>
      <c r="N10" s="547" t="s">
        <v>94</v>
      </c>
      <c r="O10" s="547" t="s">
        <v>70</v>
      </c>
      <c r="P10" s="547" t="s">
        <v>78</v>
      </c>
      <c r="Q10" s="547" t="s">
        <v>87</v>
      </c>
      <c r="R10" s="547" t="s">
        <v>67</v>
      </c>
      <c r="S10" s="547" t="s">
        <v>59</v>
      </c>
      <c r="T10" s="547" t="s">
        <v>46</v>
      </c>
      <c r="U10" s="546" t="s">
        <v>48</v>
      </c>
      <c r="V10" s="546" t="s">
        <v>55</v>
      </c>
      <c r="W10" s="546" t="s">
        <v>92</v>
      </c>
      <c r="X10" s="547" t="s">
        <v>191</v>
      </c>
      <c r="Y10" s="547" t="s">
        <v>77</v>
      </c>
      <c r="Z10" s="547" t="s">
        <v>98</v>
      </c>
      <c r="AA10" s="546" t="s">
        <v>56</v>
      </c>
      <c r="AB10" s="546" t="s">
        <v>240</v>
      </c>
      <c r="AC10" s="547" t="s">
        <v>61</v>
      </c>
      <c r="AD10" s="546" t="s">
        <v>97</v>
      </c>
      <c r="AE10" s="547" t="s">
        <v>81</v>
      </c>
      <c r="AF10" s="536" t="str">
        <f t="shared" si="0"/>
        <v/>
      </c>
      <c r="AG10" s="130">
        <f t="shared" si="56"/>
        <v>1</v>
      </c>
      <c r="AH10" s="130">
        <f t="shared" si="57"/>
        <v>1</v>
      </c>
      <c r="AI10" s="130">
        <f t="shared" si="58"/>
        <v>1</v>
      </c>
      <c r="AJ10" s="130">
        <f t="shared" si="59"/>
        <v>1</v>
      </c>
      <c r="AK10" s="130">
        <f t="shared" si="1"/>
        <v>1</v>
      </c>
      <c r="AL10" s="130" t="str">
        <f t="shared" si="2"/>
        <v/>
      </c>
      <c r="AM10" s="130" t="str">
        <f t="shared" si="3"/>
        <v/>
      </c>
      <c r="AN10" s="130" t="str">
        <f t="shared" si="4"/>
        <v/>
      </c>
      <c r="AO10" s="130">
        <f t="shared" si="5"/>
        <v>1</v>
      </c>
      <c r="AP10" s="130">
        <f t="shared" si="6"/>
        <v>1</v>
      </c>
      <c r="AQ10" s="130">
        <f t="shared" si="7"/>
        <v>1</v>
      </c>
      <c r="AR10" s="130" t="str">
        <f t="shared" si="8"/>
        <v/>
      </c>
      <c r="AS10" s="130">
        <f t="shared" si="9"/>
        <v>1</v>
      </c>
      <c r="AT10" s="130" t="str">
        <f t="shared" si="10"/>
        <v/>
      </c>
      <c r="AU10" s="130">
        <f t="shared" si="11"/>
        <v>1</v>
      </c>
      <c r="AV10" s="130">
        <f t="shared" si="12"/>
        <v>1</v>
      </c>
      <c r="AW10" s="130">
        <f t="shared" si="13"/>
        <v>1</v>
      </c>
      <c r="AX10" s="130">
        <f t="shared" si="14"/>
        <v>1</v>
      </c>
      <c r="AY10" s="130">
        <f t="shared" si="15"/>
        <v>1</v>
      </c>
      <c r="AZ10" s="130" t="str">
        <f t="shared" si="16"/>
        <v/>
      </c>
      <c r="BA10" s="130" t="str">
        <f t="shared" si="17"/>
        <v/>
      </c>
      <c r="BB10" s="130">
        <f t="shared" si="18"/>
        <v>1</v>
      </c>
      <c r="BC10" s="130">
        <f t="shared" si="19"/>
        <v>1</v>
      </c>
      <c r="BD10" s="130" t="str">
        <f t="shared" si="20"/>
        <v/>
      </c>
      <c r="BE10" s="130">
        <f t="shared" si="21"/>
        <v>1</v>
      </c>
      <c r="BF10" s="130" t="str">
        <f t="shared" si="22"/>
        <v/>
      </c>
      <c r="BG10" s="130" t="str">
        <f t="shared" si="23"/>
        <v/>
      </c>
      <c r="BH10" s="130" t="str">
        <f t="shared" si="24"/>
        <v/>
      </c>
      <c r="BI10" s="130" t="str">
        <f t="shared" si="25"/>
        <v/>
      </c>
      <c r="BJ10" s="130" t="str">
        <f t="shared" si="26"/>
        <v/>
      </c>
      <c r="BK10" s="130">
        <f t="shared" si="27"/>
        <v>1</v>
      </c>
      <c r="BL10" s="130">
        <f t="shared" si="28"/>
        <v>1</v>
      </c>
      <c r="BM10" s="130" t="str">
        <f t="shared" si="29"/>
        <v/>
      </c>
      <c r="BN10" s="130" t="str">
        <f t="shared" si="30"/>
        <v/>
      </c>
      <c r="BO10" s="130">
        <f t="shared" si="31"/>
        <v>1</v>
      </c>
      <c r="BP10" s="130" t="str">
        <f t="shared" si="32"/>
        <v/>
      </c>
      <c r="BQ10" s="130" t="str">
        <f t="shared" si="33"/>
        <v/>
      </c>
      <c r="BR10" s="130" t="str">
        <f t="shared" si="34"/>
        <v/>
      </c>
      <c r="BS10" s="130" t="str">
        <f t="shared" si="35"/>
        <v/>
      </c>
      <c r="BT10" s="130" t="str">
        <f t="shared" si="36"/>
        <v/>
      </c>
      <c r="BU10" s="130" t="str">
        <f t="shared" si="37"/>
        <v/>
      </c>
      <c r="BV10" s="130" t="str">
        <f t="shared" si="38"/>
        <v/>
      </c>
      <c r="BW10" s="130">
        <f t="shared" si="39"/>
        <v>1</v>
      </c>
      <c r="BX10" s="130" t="str">
        <f t="shared" si="40"/>
        <v/>
      </c>
      <c r="BY10" s="130">
        <f t="shared" si="41"/>
        <v>1</v>
      </c>
      <c r="BZ10" s="130">
        <f t="shared" si="42"/>
        <v>1</v>
      </c>
      <c r="CA10" s="130" t="str">
        <f t="shared" si="43"/>
        <v/>
      </c>
      <c r="CB10" s="130">
        <f t="shared" si="44"/>
        <v>1</v>
      </c>
      <c r="CC10" s="130">
        <f t="shared" si="45"/>
        <v>1</v>
      </c>
      <c r="CD10" s="130">
        <f t="shared" si="46"/>
        <v>1</v>
      </c>
      <c r="CE10" s="130" t="str">
        <f t="shared" si="47"/>
        <v/>
      </c>
      <c r="CF10" s="130">
        <f t="shared" si="48"/>
        <v>1</v>
      </c>
      <c r="CG10" s="130">
        <f t="shared" si="49"/>
        <v>1</v>
      </c>
      <c r="CH10" s="130" t="str">
        <f t="shared" si="50"/>
        <v/>
      </c>
      <c r="CI10" s="130" t="str">
        <f t="shared" si="51"/>
        <v/>
      </c>
      <c r="CJ10" s="130" t="str">
        <f t="shared" si="52"/>
        <v/>
      </c>
      <c r="CK10" s="130" t="str">
        <f t="shared" si="53"/>
        <v/>
      </c>
      <c r="CL10" s="130" t="str">
        <f t="shared" si="54"/>
        <v/>
      </c>
      <c r="CM10" s="130" t="str">
        <f t="shared" si="55"/>
        <v/>
      </c>
    </row>
    <row r="11" spans="1:91" s="90" customFormat="1" ht="15.95" customHeight="1">
      <c r="A11" s="918"/>
      <c r="B11" s="94">
        <v>5</v>
      </c>
      <c r="C11" s="264" t="s">
        <v>359</v>
      </c>
      <c r="D11" s="548" t="s">
        <v>98</v>
      </c>
      <c r="E11" s="548" t="s">
        <v>59</v>
      </c>
      <c r="F11" s="548" t="s">
        <v>51</v>
      </c>
      <c r="G11" s="549" t="s">
        <v>56</v>
      </c>
      <c r="H11" s="549" t="s">
        <v>191</v>
      </c>
      <c r="I11" s="548" t="s">
        <v>62</v>
      </c>
      <c r="J11" s="549" t="s">
        <v>95</v>
      </c>
      <c r="K11" s="549" t="s">
        <v>47</v>
      </c>
      <c r="L11" s="548" t="s">
        <v>71</v>
      </c>
      <c r="M11" s="549" t="s">
        <v>50</v>
      </c>
      <c r="N11" s="549" t="s">
        <v>240</v>
      </c>
      <c r="O11" s="549" t="s">
        <v>70</v>
      </c>
      <c r="P11" s="549" t="s">
        <v>63</v>
      </c>
      <c r="Q11" s="549" t="s">
        <v>60</v>
      </c>
      <c r="R11" s="549" t="s">
        <v>77</v>
      </c>
      <c r="S11" s="549" t="s">
        <v>93</v>
      </c>
      <c r="T11" s="549" t="s">
        <v>87</v>
      </c>
      <c r="U11" s="549" t="s">
        <v>48</v>
      </c>
      <c r="V11" s="549" t="s">
        <v>81</v>
      </c>
      <c r="W11" s="549" t="s">
        <v>79</v>
      </c>
      <c r="X11" s="549" t="s">
        <v>84</v>
      </c>
      <c r="Y11" s="549" t="s">
        <v>94</v>
      </c>
      <c r="Z11" s="548" t="s">
        <v>69</v>
      </c>
      <c r="AA11" s="548" t="s">
        <v>78</v>
      </c>
      <c r="AB11" s="549" t="s">
        <v>61</v>
      </c>
      <c r="AC11" s="549" t="s">
        <v>97</v>
      </c>
      <c r="AD11" s="549" t="s">
        <v>58</v>
      </c>
      <c r="AE11" s="548" t="s">
        <v>92</v>
      </c>
      <c r="AF11" s="536" t="str">
        <f t="shared" si="0"/>
        <v/>
      </c>
      <c r="AG11" s="130" t="str">
        <f t="shared" si="56"/>
        <v/>
      </c>
      <c r="AH11" s="130">
        <f t="shared" si="57"/>
        <v>1</v>
      </c>
      <c r="AI11" s="130">
        <f t="shared" si="58"/>
        <v>1</v>
      </c>
      <c r="AJ11" s="130" t="str">
        <f t="shared" si="59"/>
        <v/>
      </c>
      <c r="AK11" s="130">
        <f t="shared" si="1"/>
        <v>1</v>
      </c>
      <c r="AL11" s="130">
        <f t="shared" si="2"/>
        <v>1</v>
      </c>
      <c r="AM11" s="130" t="str">
        <f t="shared" si="3"/>
        <v/>
      </c>
      <c r="AN11" s="130" t="str">
        <f t="shared" si="4"/>
        <v/>
      </c>
      <c r="AO11" s="130" t="str">
        <f t="shared" si="5"/>
        <v/>
      </c>
      <c r="AP11" s="130" t="str">
        <f t="shared" si="6"/>
        <v/>
      </c>
      <c r="AQ11" s="130">
        <f t="shared" si="7"/>
        <v>1</v>
      </c>
      <c r="AR11" s="130" t="str">
        <f t="shared" si="8"/>
        <v/>
      </c>
      <c r="AS11" s="130">
        <f t="shared" si="9"/>
        <v>1</v>
      </c>
      <c r="AT11" s="130">
        <f t="shared" si="10"/>
        <v>1</v>
      </c>
      <c r="AU11" s="130">
        <f t="shared" si="11"/>
        <v>1</v>
      </c>
      <c r="AV11" s="130">
        <f t="shared" si="12"/>
        <v>1</v>
      </c>
      <c r="AW11" s="130">
        <f t="shared" si="13"/>
        <v>1</v>
      </c>
      <c r="AX11" s="130">
        <f t="shared" si="14"/>
        <v>1</v>
      </c>
      <c r="AY11" s="130">
        <f t="shared" si="15"/>
        <v>1</v>
      </c>
      <c r="AZ11" s="130" t="str">
        <f t="shared" si="16"/>
        <v/>
      </c>
      <c r="BA11" s="130" t="str">
        <f t="shared" si="17"/>
        <v/>
      </c>
      <c r="BB11" s="130" t="str">
        <f t="shared" si="18"/>
        <v/>
      </c>
      <c r="BC11" s="130" t="str">
        <f t="shared" si="19"/>
        <v/>
      </c>
      <c r="BD11" s="130">
        <f t="shared" si="20"/>
        <v>1</v>
      </c>
      <c r="BE11" s="130">
        <f t="shared" si="21"/>
        <v>1</v>
      </c>
      <c r="BF11" s="130">
        <f t="shared" si="22"/>
        <v>1</v>
      </c>
      <c r="BG11" s="130" t="str">
        <f t="shared" si="23"/>
        <v/>
      </c>
      <c r="BH11" s="130" t="str">
        <f t="shared" si="24"/>
        <v/>
      </c>
      <c r="BI11" s="130" t="str">
        <f t="shared" si="25"/>
        <v/>
      </c>
      <c r="BJ11" s="130" t="str">
        <f t="shared" si="26"/>
        <v/>
      </c>
      <c r="BK11" s="130">
        <f t="shared" si="27"/>
        <v>1</v>
      </c>
      <c r="BL11" s="130">
        <f t="shared" si="28"/>
        <v>1</v>
      </c>
      <c r="BM11" s="130">
        <f t="shared" si="29"/>
        <v>1</v>
      </c>
      <c r="BN11" s="130" t="str">
        <f t="shared" si="30"/>
        <v/>
      </c>
      <c r="BO11" s="130">
        <f t="shared" si="31"/>
        <v>1</v>
      </c>
      <c r="BP11" s="130" t="str">
        <f t="shared" si="32"/>
        <v/>
      </c>
      <c r="BQ11" s="130" t="str">
        <f t="shared" si="33"/>
        <v/>
      </c>
      <c r="BR11" s="130" t="str">
        <f t="shared" si="34"/>
        <v/>
      </c>
      <c r="BS11" s="130" t="str">
        <f t="shared" si="35"/>
        <v/>
      </c>
      <c r="BT11" s="130" t="str">
        <f t="shared" si="36"/>
        <v/>
      </c>
      <c r="BU11" s="130">
        <f t="shared" si="37"/>
        <v>1</v>
      </c>
      <c r="BV11" s="130" t="str">
        <f t="shared" si="38"/>
        <v/>
      </c>
      <c r="BW11" s="130">
        <f t="shared" si="39"/>
        <v>1</v>
      </c>
      <c r="BX11" s="130" t="str">
        <f t="shared" si="40"/>
        <v/>
      </c>
      <c r="BY11" s="130">
        <f t="shared" si="41"/>
        <v>1</v>
      </c>
      <c r="BZ11" s="130">
        <f t="shared" si="42"/>
        <v>1</v>
      </c>
      <c r="CA11" s="130" t="str">
        <f t="shared" si="43"/>
        <v/>
      </c>
      <c r="CB11" s="130">
        <f t="shared" si="44"/>
        <v>1</v>
      </c>
      <c r="CC11" s="130">
        <f t="shared" si="45"/>
        <v>1</v>
      </c>
      <c r="CD11" s="130">
        <f t="shared" si="46"/>
        <v>1</v>
      </c>
      <c r="CE11" s="130" t="str">
        <f t="shared" si="47"/>
        <v/>
      </c>
      <c r="CF11" s="130">
        <f t="shared" si="48"/>
        <v>1</v>
      </c>
      <c r="CG11" s="130">
        <f t="shared" si="49"/>
        <v>1</v>
      </c>
      <c r="CH11" s="130" t="str">
        <f t="shared" si="50"/>
        <v/>
      </c>
      <c r="CI11" s="130" t="str">
        <f t="shared" si="51"/>
        <v/>
      </c>
      <c r="CJ11" s="130" t="str">
        <f t="shared" si="52"/>
        <v/>
      </c>
      <c r="CK11" s="130" t="str">
        <f t="shared" si="53"/>
        <v/>
      </c>
      <c r="CL11" s="130" t="str">
        <f t="shared" si="54"/>
        <v/>
      </c>
      <c r="CM11" s="130" t="str">
        <f t="shared" si="55"/>
        <v/>
      </c>
    </row>
    <row r="12" spans="1:91" s="95" customFormat="1" ht="15.95" customHeight="1">
      <c r="A12" s="919">
        <v>3</v>
      </c>
      <c r="B12" s="561">
        <v>1</v>
      </c>
      <c r="C12" s="558" t="s">
        <v>312</v>
      </c>
      <c r="D12" s="571" t="s">
        <v>87</v>
      </c>
      <c r="E12" s="571" t="s">
        <v>81</v>
      </c>
      <c r="F12" s="572" t="s">
        <v>93</v>
      </c>
      <c r="G12" s="572" t="s">
        <v>84</v>
      </c>
      <c r="H12" s="572" t="s">
        <v>79</v>
      </c>
      <c r="I12" s="572" t="s">
        <v>442</v>
      </c>
      <c r="J12" s="572" t="s">
        <v>95</v>
      </c>
      <c r="K12" s="571" t="s">
        <v>65</v>
      </c>
      <c r="L12" s="572" t="s">
        <v>54</v>
      </c>
      <c r="M12" s="572" t="s">
        <v>80</v>
      </c>
      <c r="N12" s="572" t="s">
        <v>67</v>
      </c>
      <c r="O12" s="572" t="s">
        <v>86</v>
      </c>
      <c r="P12" s="572" t="s">
        <v>74</v>
      </c>
      <c r="Q12" s="572" t="s">
        <v>50</v>
      </c>
      <c r="R12" s="572" t="s">
        <v>240</v>
      </c>
      <c r="S12" s="572" t="s">
        <v>223</v>
      </c>
      <c r="T12" s="572" t="s">
        <v>55</v>
      </c>
      <c r="U12" s="572" t="s">
        <v>78</v>
      </c>
      <c r="V12" s="572" t="s">
        <v>89</v>
      </c>
      <c r="W12" s="572" t="s">
        <v>52</v>
      </c>
      <c r="X12" s="572" t="s">
        <v>68</v>
      </c>
      <c r="Y12" s="572" t="s">
        <v>73</v>
      </c>
      <c r="Z12" s="572" t="s">
        <v>64</v>
      </c>
      <c r="AA12" s="572" t="s">
        <v>56</v>
      </c>
      <c r="AB12" s="571" t="s">
        <v>94</v>
      </c>
      <c r="AC12" s="572" t="s">
        <v>77</v>
      </c>
      <c r="AD12" s="572" t="s">
        <v>97</v>
      </c>
      <c r="AE12" s="572" t="s">
        <v>191</v>
      </c>
      <c r="AF12" s="570" t="str">
        <f t="shared" si="0"/>
        <v/>
      </c>
      <c r="AG12" s="131" t="str">
        <f t="shared" si="56"/>
        <v/>
      </c>
      <c r="AH12" s="131" t="str">
        <f t="shared" si="57"/>
        <v/>
      </c>
      <c r="AI12" s="131" t="str">
        <f t="shared" si="58"/>
        <v/>
      </c>
      <c r="AJ12" s="131" t="str">
        <f t="shared" si="59"/>
        <v/>
      </c>
      <c r="AK12" s="131">
        <f t="shared" si="1"/>
        <v>1</v>
      </c>
      <c r="AL12" s="131" t="str">
        <f t="shared" si="2"/>
        <v/>
      </c>
      <c r="AM12" s="131">
        <f t="shared" si="3"/>
        <v>1</v>
      </c>
      <c r="AN12" s="131" t="str">
        <f t="shared" si="4"/>
        <v/>
      </c>
      <c r="AO12" s="131">
        <f t="shared" si="5"/>
        <v>1</v>
      </c>
      <c r="AP12" s="131">
        <f t="shared" si="6"/>
        <v>1</v>
      </c>
      <c r="AQ12" s="131">
        <f t="shared" si="7"/>
        <v>1</v>
      </c>
      <c r="AR12" s="131" t="str">
        <f t="shared" si="8"/>
        <v/>
      </c>
      <c r="AS12" s="131">
        <f t="shared" si="9"/>
        <v>1</v>
      </c>
      <c r="AT12" s="131" t="str">
        <f t="shared" si="10"/>
        <v/>
      </c>
      <c r="AU12" s="131" t="str">
        <f t="shared" si="11"/>
        <v/>
      </c>
      <c r="AV12" s="131" t="str">
        <f t="shared" si="12"/>
        <v/>
      </c>
      <c r="AW12" s="131" t="str">
        <f t="shared" si="13"/>
        <v/>
      </c>
      <c r="AX12" s="131" t="str">
        <f t="shared" si="14"/>
        <v/>
      </c>
      <c r="AY12" s="131" t="str">
        <f t="shared" si="15"/>
        <v/>
      </c>
      <c r="AZ12" s="131">
        <f t="shared" si="16"/>
        <v>1</v>
      </c>
      <c r="BA12" s="131">
        <f t="shared" si="17"/>
        <v>1</v>
      </c>
      <c r="BB12" s="131">
        <f t="shared" si="18"/>
        <v>1</v>
      </c>
      <c r="BC12" s="131">
        <f t="shared" si="19"/>
        <v>1</v>
      </c>
      <c r="BD12" s="131" t="str">
        <f t="shared" si="20"/>
        <v/>
      </c>
      <c r="BE12" s="131" t="str">
        <f t="shared" si="21"/>
        <v/>
      </c>
      <c r="BF12" s="131" t="str">
        <f t="shared" si="22"/>
        <v/>
      </c>
      <c r="BG12" s="131">
        <f t="shared" si="23"/>
        <v>1</v>
      </c>
      <c r="BH12" s="131">
        <f t="shared" si="24"/>
        <v>1</v>
      </c>
      <c r="BI12" s="131" t="str">
        <f t="shared" si="25"/>
        <v/>
      </c>
      <c r="BJ12" s="131" t="str">
        <f t="shared" si="26"/>
        <v/>
      </c>
      <c r="BK12" s="131">
        <f t="shared" si="27"/>
        <v>1</v>
      </c>
      <c r="BL12" s="131">
        <f t="shared" si="28"/>
        <v>1</v>
      </c>
      <c r="BM12" s="131">
        <f t="shared" si="29"/>
        <v>1</v>
      </c>
      <c r="BN12" s="131">
        <f t="shared" si="30"/>
        <v>1</v>
      </c>
      <c r="BO12" s="131">
        <f t="shared" si="31"/>
        <v>1</v>
      </c>
      <c r="BP12" s="131" t="str">
        <f t="shared" si="32"/>
        <v/>
      </c>
      <c r="BQ12" s="131" t="str">
        <f t="shared" si="33"/>
        <v/>
      </c>
      <c r="BR12" s="131" t="str">
        <f t="shared" si="34"/>
        <v/>
      </c>
      <c r="BS12" s="131" t="str">
        <f t="shared" si="35"/>
        <v/>
      </c>
      <c r="BT12" s="131">
        <f t="shared" si="36"/>
        <v>1</v>
      </c>
      <c r="BU12" s="131">
        <f t="shared" si="37"/>
        <v>1</v>
      </c>
      <c r="BV12" s="131">
        <f t="shared" si="38"/>
        <v>1</v>
      </c>
      <c r="BW12" s="131">
        <f t="shared" si="39"/>
        <v>1</v>
      </c>
      <c r="BX12" s="131" t="str">
        <f t="shared" si="40"/>
        <v/>
      </c>
      <c r="BY12" s="131" t="str">
        <f t="shared" si="41"/>
        <v/>
      </c>
      <c r="BZ12" s="131">
        <f t="shared" si="42"/>
        <v>1</v>
      </c>
      <c r="CA12" s="131">
        <f t="shared" si="43"/>
        <v>1</v>
      </c>
      <c r="CB12" s="131">
        <f t="shared" si="44"/>
        <v>1</v>
      </c>
      <c r="CC12" s="131">
        <f t="shared" si="45"/>
        <v>1</v>
      </c>
      <c r="CD12" s="131">
        <f t="shared" si="46"/>
        <v>1</v>
      </c>
      <c r="CE12" s="131" t="str">
        <f t="shared" si="47"/>
        <v/>
      </c>
      <c r="CF12" s="131">
        <f t="shared" si="48"/>
        <v>1</v>
      </c>
      <c r="CG12" s="131" t="str">
        <f t="shared" si="49"/>
        <v/>
      </c>
      <c r="CH12" s="131" t="str">
        <f t="shared" si="50"/>
        <v/>
      </c>
      <c r="CI12" s="131" t="str">
        <f t="shared" si="51"/>
        <v/>
      </c>
      <c r="CJ12" s="131" t="str">
        <f t="shared" si="52"/>
        <v/>
      </c>
      <c r="CK12" s="131" t="str">
        <f t="shared" si="53"/>
        <v/>
      </c>
      <c r="CL12" s="131" t="str">
        <f t="shared" si="54"/>
        <v/>
      </c>
      <c r="CM12" s="131" t="str">
        <f t="shared" si="55"/>
        <v/>
      </c>
    </row>
    <row r="13" spans="1:91" s="95" customFormat="1" ht="15.95" customHeight="1">
      <c r="A13" s="920"/>
      <c r="B13" s="562">
        <v>2</v>
      </c>
      <c r="C13" s="559" t="s">
        <v>314</v>
      </c>
      <c r="D13" s="573" t="s">
        <v>442</v>
      </c>
      <c r="E13" s="574" t="s">
        <v>96</v>
      </c>
      <c r="F13" s="574" t="s">
        <v>58</v>
      </c>
      <c r="G13" s="573" t="s">
        <v>55</v>
      </c>
      <c r="H13" s="573" t="s">
        <v>79</v>
      </c>
      <c r="I13" s="573" t="s">
        <v>95</v>
      </c>
      <c r="J13" s="573" t="s">
        <v>84</v>
      </c>
      <c r="K13" s="573" t="s">
        <v>65</v>
      </c>
      <c r="L13" s="573" t="s">
        <v>54</v>
      </c>
      <c r="M13" s="574" t="s">
        <v>80</v>
      </c>
      <c r="N13" s="573" t="s">
        <v>67</v>
      </c>
      <c r="O13" s="573" t="s">
        <v>240</v>
      </c>
      <c r="P13" s="573" t="s">
        <v>74</v>
      </c>
      <c r="Q13" s="573" t="s">
        <v>50</v>
      </c>
      <c r="R13" s="573" t="s">
        <v>77</v>
      </c>
      <c r="S13" s="573" t="s">
        <v>93</v>
      </c>
      <c r="T13" s="573" t="s">
        <v>63</v>
      </c>
      <c r="U13" s="574" t="s">
        <v>223</v>
      </c>
      <c r="V13" s="573" t="s">
        <v>94</v>
      </c>
      <c r="W13" s="573" t="s">
        <v>87</v>
      </c>
      <c r="X13" s="573" t="s">
        <v>68</v>
      </c>
      <c r="Y13" s="573" t="s">
        <v>73</v>
      </c>
      <c r="Z13" s="573" t="s">
        <v>64</v>
      </c>
      <c r="AA13" s="573" t="s">
        <v>89</v>
      </c>
      <c r="AB13" s="573" t="s">
        <v>78</v>
      </c>
      <c r="AC13" s="573" t="s">
        <v>97</v>
      </c>
      <c r="AD13" s="574" t="s">
        <v>86</v>
      </c>
      <c r="AE13" s="574" t="s">
        <v>81</v>
      </c>
      <c r="AF13" s="570" t="str">
        <f t="shared" ref="AF13:AF34" si="60">IF(COUNTIF($D13:$AE13,"T2")&gt;=1,COUNTIF($D13:$AE13,"T2"),"")</f>
        <v/>
      </c>
      <c r="AG13" s="131" t="str">
        <f t="shared" si="56"/>
        <v/>
      </c>
      <c r="AH13" s="131" t="str">
        <f t="shared" si="57"/>
        <v/>
      </c>
      <c r="AI13" s="131" t="str">
        <f t="shared" si="58"/>
        <v/>
      </c>
      <c r="AJ13" s="131" t="str">
        <f t="shared" si="59"/>
        <v/>
      </c>
      <c r="AK13" s="131">
        <f t="shared" si="1"/>
        <v>1</v>
      </c>
      <c r="AL13" s="131" t="str">
        <f t="shared" si="2"/>
        <v/>
      </c>
      <c r="AM13" s="131" t="str">
        <f t="shared" si="3"/>
        <v/>
      </c>
      <c r="AN13" s="131" t="str">
        <f t="shared" si="4"/>
        <v/>
      </c>
      <c r="AO13" s="131">
        <f t="shared" si="5"/>
        <v>1</v>
      </c>
      <c r="AP13" s="131">
        <f t="shared" si="6"/>
        <v>1</v>
      </c>
      <c r="AQ13" s="131" t="str">
        <f t="shared" si="7"/>
        <v/>
      </c>
      <c r="AR13" s="131" t="str">
        <f t="shared" si="8"/>
        <v/>
      </c>
      <c r="AS13" s="131">
        <f t="shared" si="9"/>
        <v>1</v>
      </c>
      <c r="AT13" s="131">
        <f t="shared" si="10"/>
        <v>1</v>
      </c>
      <c r="AU13" s="131" t="str">
        <f t="shared" si="11"/>
        <v/>
      </c>
      <c r="AV13" s="131" t="str">
        <f t="shared" si="12"/>
        <v/>
      </c>
      <c r="AW13" s="131" t="str">
        <f t="shared" si="13"/>
        <v/>
      </c>
      <c r="AX13" s="131" t="str">
        <f t="shared" si="14"/>
        <v/>
      </c>
      <c r="AY13" s="131">
        <f t="shared" si="15"/>
        <v>1</v>
      </c>
      <c r="AZ13" s="131">
        <f t="shared" si="16"/>
        <v>1</v>
      </c>
      <c r="BA13" s="131">
        <f t="shared" si="17"/>
        <v>1</v>
      </c>
      <c r="BB13" s="131">
        <f t="shared" si="18"/>
        <v>1</v>
      </c>
      <c r="BC13" s="131">
        <f t="shared" si="19"/>
        <v>1</v>
      </c>
      <c r="BD13" s="131" t="str">
        <f t="shared" si="20"/>
        <v/>
      </c>
      <c r="BE13" s="131" t="str">
        <f t="shared" si="21"/>
        <v/>
      </c>
      <c r="BF13" s="131" t="str">
        <f t="shared" si="22"/>
        <v/>
      </c>
      <c r="BG13" s="131">
        <f t="shared" si="23"/>
        <v>1</v>
      </c>
      <c r="BH13" s="131">
        <f t="shared" si="24"/>
        <v>1</v>
      </c>
      <c r="BI13" s="131" t="str">
        <f t="shared" si="25"/>
        <v/>
      </c>
      <c r="BJ13" s="131" t="str">
        <f t="shared" si="26"/>
        <v/>
      </c>
      <c r="BK13" s="131">
        <f t="shared" si="27"/>
        <v>1</v>
      </c>
      <c r="BL13" s="131">
        <f t="shared" si="28"/>
        <v>1</v>
      </c>
      <c r="BM13" s="131">
        <f t="shared" si="29"/>
        <v>1</v>
      </c>
      <c r="BN13" s="131">
        <f t="shared" si="30"/>
        <v>1</v>
      </c>
      <c r="BO13" s="131">
        <f t="shared" si="31"/>
        <v>1</v>
      </c>
      <c r="BP13" s="131" t="str">
        <f t="shared" si="32"/>
        <v/>
      </c>
      <c r="BQ13" s="131" t="str">
        <f t="shared" si="33"/>
        <v/>
      </c>
      <c r="BR13" s="131" t="str">
        <f t="shared" si="34"/>
        <v/>
      </c>
      <c r="BS13" s="131" t="str">
        <f t="shared" si="35"/>
        <v/>
      </c>
      <c r="BT13" s="131">
        <f t="shared" si="36"/>
        <v>1</v>
      </c>
      <c r="BU13" s="131">
        <f t="shared" si="37"/>
        <v>1</v>
      </c>
      <c r="BV13" s="131">
        <f t="shared" si="38"/>
        <v>1</v>
      </c>
      <c r="BW13" s="131">
        <f t="shared" si="39"/>
        <v>1</v>
      </c>
      <c r="BX13" s="131" t="str">
        <f t="shared" si="40"/>
        <v/>
      </c>
      <c r="BY13" s="131" t="str">
        <f t="shared" si="41"/>
        <v/>
      </c>
      <c r="BZ13" s="131">
        <f t="shared" si="42"/>
        <v>1</v>
      </c>
      <c r="CA13" s="131">
        <f t="shared" si="43"/>
        <v>1</v>
      </c>
      <c r="CB13" s="131">
        <f t="shared" si="44"/>
        <v>1</v>
      </c>
      <c r="CC13" s="131" t="str">
        <f t="shared" si="45"/>
        <v/>
      </c>
      <c r="CD13" s="131">
        <f t="shared" si="46"/>
        <v>1</v>
      </c>
      <c r="CE13" s="131">
        <f t="shared" si="47"/>
        <v>1</v>
      </c>
      <c r="CF13" s="131">
        <f t="shared" si="48"/>
        <v>1</v>
      </c>
      <c r="CG13" s="131" t="str">
        <f t="shared" si="49"/>
        <v/>
      </c>
      <c r="CH13" s="131" t="str">
        <f t="shared" si="50"/>
        <v/>
      </c>
      <c r="CI13" s="131" t="str">
        <f t="shared" si="51"/>
        <v/>
      </c>
      <c r="CJ13" s="131" t="str">
        <f t="shared" si="52"/>
        <v/>
      </c>
      <c r="CK13" s="131" t="str">
        <f t="shared" si="53"/>
        <v/>
      </c>
      <c r="CL13" s="131" t="str">
        <f t="shared" si="54"/>
        <v/>
      </c>
      <c r="CM13" s="131" t="str">
        <f t="shared" si="55"/>
        <v/>
      </c>
    </row>
    <row r="14" spans="1:91" s="95" customFormat="1" ht="15.95" customHeight="1">
      <c r="A14" s="920"/>
      <c r="B14" s="562">
        <v>3</v>
      </c>
      <c r="C14" s="559" t="s">
        <v>357</v>
      </c>
      <c r="D14" s="574" t="s">
        <v>223</v>
      </c>
      <c r="E14" s="573" t="s">
        <v>49</v>
      </c>
      <c r="F14" s="573" t="s">
        <v>80</v>
      </c>
      <c r="G14" s="573" t="s">
        <v>55</v>
      </c>
      <c r="H14" s="574" t="s">
        <v>56</v>
      </c>
      <c r="I14" s="574" t="s">
        <v>68</v>
      </c>
      <c r="J14" s="574" t="s">
        <v>74</v>
      </c>
      <c r="K14" s="574" t="s">
        <v>77</v>
      </c>
      <c r="L14" s="573" t="s">
        <v>191</v>
      </c>
      <c r="M14" s="574" t="s">
        <v>73</v>
      </c>
      <c r="N14" s="573" t="s">
        <v>50</v>
      </c>
      <c r="O14" s="573" t="s">
        <v>97</v>
      </c>
      <c r="P14" s="573" t="s">
        <v>54</v>
      </c>
      <c r="Q14" s="573" t="s">
        <v>87</v>
      </c>
      <c r="R14" s="573" t="s">
        <v>67</v>
      </c>
      <c r="S14" s="573" t="s">
        <v>96</v>
      </c>
      <c r="T14" s="573" t="s">
        <v>95</v>
      </c>
      <c r="U14" s="573" t="s">
        <v>94</v>
      </c>
      <c r="V14" s="573" t="s">
        <v>93</v>
      </c>
      <c r="W14" s="573" t="s">
        <v>63</v>
      </c>
      <c r="X14" s="573" t="s">
        <v>81</v>
      </c>
      <c r="Y14" s="574" t="s">
        <v>52</v>
      </c>
      <c r="Z14" s="573" t="s">
        <v>86</v>
      </c>
      <c r="AA14" s="573" t="s">
        <v>84</v>
      </c>
      <c r="AB14" s="573" t="s">
        <v>78</v>
      </c>
      <c r="AC14" s="574" t="s">
        <v>58</v>
      </c>
      <c r="AD14" s="574" t="s">
        <v>89</v>
      </c>
      <c r="AE14" s="574" t="s">
        <v>64</v>
      </c>
      <c r="AF14" s="570" t="str">
        <f t="shared" si="60"/>
        <v/>
      </c>
      <c r="AG14" s="131" t="str">
        <f t="shared" si="56"/>
        <v/>
      </c>
      <c r="AH14" s="131" t="str">
        <f t="shared" si="57"/>
        <v/>
      </c>
      <c r="AI14" s="131" t="str">
        <f t="shared" si="58"/>
        <v/>
      </c>
      <c r="AJ14" s="131">
        <f t="shared" si="59"/>
        <v>1</v>
      </c>
      <c r="AK14" s="131">
        <f t="shared" si="1"/>
        <v>1</v>
      </c>
      <c r="AL14" s="131" t="str">
        <f t="shared" si="2"/>
        <v/>
      </c>
      <c r="AM14" s="131">
        <f t="shared" si="3"/>
        <v>1</v>
      </c>
      <c r="AN14" s="131" t="str">
        <f t="shared" si="4"/>
        <v/>
      </c>
      <c r="AO14" s="131">
        <f t="shared" si="5"/>
        <v>1</v>
      </c>
      <c r="AP14" s="131">
        <f t="shared" si="6"/>
        <v>1</v>
      </c>
      <c r="AQ14" s="131">
        <f t="shared" si="7"/>
        <v>1</v>
      </c>
      <c r="AR14" s="131" t="str">
        <f t="shared" si="8"/>
        <v/>
      </c>
      <c r="AS14" s="131" t="str">
        <f t="shared" si="9"/>
        <v/>
      </c>
      <c r="AT14" s="131">
        <f t="shared" si="10"/>
        <v>1</v>
      </c>
      <c r="AU14" s="131" t="str">
        <f t="shared" si="11"/>
        <v/>
      </c>
      <c r="AV14" s="131" t="str">
        <f t="shared" si="12"/>
        <v/>
      </c>
      <c r="AW14" s="131" t="str">
        <f t="shared" si="13"/>
        <v/>
      </c>
      <c r="AX14" s="131" t="str">
        <f t="shared" si="14"/>
        <v/>
      </c>
      <c r="AY14" s="131">
        <f t="shared" si="15"/>
        <v>1</v>
      </c>
      <c r="AZ14" s="131">
        <f t="shared" si="16"/>
        <v>1</v>
      </c>
      <c r="BA14" s="131" t="str">
        <f t="shared" si="17"/>
        <v/>
      </c>
      <c r="BB14" s="131">
        <f t="shared" si="18"/>
        <v>1</v>
      </c>
      <c r="BC14" s="131">
        <f t="shared" si="19"/>
        <v>1</v>
      </c>
      <c r="BD14" s="131" t="str">
        <f t="shared" si="20"/>
        <v/>
      </c>
      <c r="BE14" s="131" t="str">
        <f t="shared" si="21"/>
        <v/>
      </c>
      <c r="BF14" s="131" t="str">
        <f t="shared" si="22"/>
        <v/>
      </c>
      <c r="BG14" s="131">
        <f t="shared" si="23"/>
        <v>1</v>
      </c>
      <c r="BH14" s="131">
        <f t="shared" si="24"/>
        <v>1</v>
      </c>
      <c r="BI14" s="131" t="str">
        <f t="shared" si="25"/>
        <v/>
      </c>
      <c r="BJ14" s="131" t="str">
        <f t="shared" si="26"/>
        <v/>
      </c>
      <c r="BK14" s="131">
        <f t="shared" si="27"/>
        <v>1</v>
      </c>
      <c r="BL14" s="131">
        <f t="shared" si="28"/>
        <v>1</v>
      </c>
      <c r="BM14" s="131" t="str">
        <f t="shared" si="29"/>
        <v/>
      </c>
      <c r="BN14" s="131">
        <f t="shared" si="30"/>
        <v>1</v>
      </c>
      <c r="BO14" s="131">
        <f t="shared" si="31"/>
        <v>1</v>
      </c>
      <c r="BP14" s="131" t="str">
        <f t="shared" si="32"/>
        <v/>
      </c>
      <c r="BQ14" s="131" t="str">
        <f t="shared" si="33"/>
        <v/>
      </c>
      <c r="BR14" s="131" t="str">
        <f t="shared" si="34"/>
        <v/>
      </c>
      <c r="BS14" s="131" t="str">
        <f t="shared" si="35"/>
        <v/>
      </c>
      <c r="BT14" s="131">
        <f t="shared" si="36"/>
        <v>1</v>
      </c>
      <c r="BU14" s="131">
        <f t="shared" si="37"/>
        <v>1</v>
      </c>
      <c r="BV14" s="131">
        <f t="shared" si="38"/>
        <v>1</v>
      </c>
      <c r="BW14" s="131">
        <f t="shared" si="39"/>
        <v>1</v>
      </c>
      <c r="BX14" s="131" t="str">
        <f t="shared" si="40"/>
        <v/>
      </c>
      <c r="BY14" s="131" t="str">
        <f t="shared" si="41"/>
        <v/>
      </c>
      <c r="BZ14" s="131">
        <f t="shared" si="42"/>
        <v>1</v>
      </c>
      <c r="CA14" s="131">
        <f t="shared" si="43"/>
        <v>1</v>
      </c>
      <c r="CB14" s="131">
        <f t="shared" si="44"/>
        <v>1</v>
      </c>
      <c r="CC14" s="131">
        <f t="shared" si="45"/>
        <v>1</v>
      </c>
      <c r="CD14" s="131">
        <f t="shared" si="46"/>
        <v>1</v>
      </c>
      <c r="CE14" s="131">
        <f t="shared" si="47"/>
        <v>1</v>
      </c>
      <c r="CF14" s="131">
        <f t="shared" si="48"/>
        <v>1</v>
      </c>
      <c r="CG14" s="131" t="str">
        <f t="shared" si="49"/>
        <v/>
      </c>
      <c r="CH14" s="131" t="str">
        <f t="shared" si="50"/>
        <v/>
      </c>
      <c r="CI14" s="131" t="str">
        <f t="shared" si="51"/>
        <v/>
      </c>
      <c r="CJ14" s="131" t="str">
        <f t="shared" si="52"/>
        <v/>
      </c>
      <c r="CK14" s="131" t="str">
        <f t="shared" si="53"/>
        <v/>
      </c>
      <c r="CL14" s="131" t="str">
        <f t="shared" si="54"/>
        <v/>
      </c>
      <c r="CM14" s="131" t="str">
        <f t="shared" si="55"/>
        <v/>
      </c>
    </row>
    <row r="15" spans="1:91" s="95" customFormat="1" ht="15.95" customHeight="1">
      <c r="A15" s="920"/>
      <c r="B15" s="562">
        <v>4</v>
      </c>
      <c r="C15" s="559" t="s">
        <v>358</v>
      </c>
      <c r="D15" s="573" t="s">
        <v>77</v>
      </c>
      <c r="E15" s="573" t="s">
        <v>223</v>
      </c>
      <c r="F15" s="573" t="s">
        <v>87</v>
      </c>
      <c r="G15" s="574" t="s">
        <v>93</v>
      </c>
      <c r="H15" s="574" t="s">
        <v>442</v>
      </c>
      <c r="I15" s="573" t="s">
        <v>68</v>
      </c>
      <c r="J15" s="574" t="s">
        <v>80</v>
      </c>
      <c r="K15" s="573" t="s">
        <v>56</v>
      </c>
      <c r="L15" s="574" t="s">
        <v>67</v>
      </c>
      <c r="M15" s="573" t="s">
        <v>73</v>
      </c>
      <c r="N15" s="573" t="s">
        <v>50</v>
      </c>
      <c r="O15" s="573" t="s">
        <v>79</v>
      </c>
      <c r="P15" s="573" t="s">
        <v>54</v>
      </c>
      <c r="Q15" s="573" t="s">
        <v>96</v>
      </c>
      <c r="R15" s="573" t="s">
        <v>49</v>
      </c>
      <c r="S15" s="573" t="s">
        <v>240</v>
      </c>
      <c r="T15" s="573" t="s">
        <v>63</v>
      </c>
      <c r="U15" s="573" t="s">
        <v>55</v>
      </c>
      <c r="V15" s="573" t="s">
        <v>81</v>
      </c>
      <c r="W15" s="573" t="s">
        <v>97</v>
      </c>
      <c r="X15" s="573" t="s">
        <v>191</v>
      </c>
      <c r="Y15" s="573" t="s">
        <v>52</v>
      </c>
      <c r="Z15" s="574" t="s">
        <v>74</v>
      </c>
      <c r="AA15" s="573" t="s">
        <v>78</v>
      </c>
      <c r="AB15" s="573" t="s">
        <v>64</v>
      </c>
      <c r="AC15" s="573" t="s">
        <v>86</v>
      </c>
      <c r="AD15" s="573" t="s">
        <v>58</v>
      </c>
      <c r="AE15" s="573" t="s">
        <v>84</v>
      </c>
      <c r="AF15" s="570" t="str">
        <f t="shared" si="60"/>
        <v/>
      </c>
      <c r="AG15" s="131" t="str">
        <f t="shared" si="56"/>
        <v/>
      </c>
      <c r="AH15" s="131" t="str">
        <f t="shared" si="57"/>
        <v/>
      </c>
      <c r="AI15" s="131" t="str">
        <f t="shared" si="58"/>
        <v/>
      </c>
      <c r="AJ15" s="131">
        <f t="shared" si="59"/>
        <v>1</v>
      </c>
      <c r="AK15" s="131">
        <f t="shared" si="1"/>
        <v>1</v>
      </c>
      <c r="AL15" s="131" t="str">
        <f t="shared" si="2"/>
        <v/>
      </c>
      <c r="AM15" s="131">
        <f t="shared" si="3"/>
        <v>1</v>
      </c>
      <c r="AN15" s="131" t="str">
        <f t="shared" si="4"/>
        <v/>
      </c>
      <c r="AO15" s="131">
        <f t="shared" si="5"/>
        <v>1</v>
      </c>
      <c r="AP15" s="131">
        <f t="shared" si="6"/>
        <v>1</v>
      </c>
      <c r="AQ15" s="131">
        <f t="shared" si="7"/>
        <v>1</v>
      </c>
      <c r="AR15" s="131" t="str">
        <f t="shared" si="8"/>
        <v/>
      </c>
      <c r="AS15" s="131">
        <f t="shared" si="9"/>
        <v>1</v>
      </c>
      <c r="AT15" s="131">
        <f t="shared" si="10"/>
        <v>1</v>
      </c>
      <c r="AU15" s="131" t="str">
        <f t="shared" si="11"/>
        <v/>
      </c>
      <c r="AV15" s="131" t="str">
        <f t="shared" si="12"/>
        <v/>
      </c>
      <c r="AW15" s="131" t="str">
        <f t="shared" si="13"/>
        <v/>
      </c>
      <c r="AX15" s="131" t="str">
        <f t="shared" si="14"/>
        <v/>
      </c>
      <c r="AY15" s="131">
        <f t="shared" si="15"/>
        <v>1</v>
      </c>
      <c r="AZ15" s="131">
        <f t="shared" si="16"/>
        <v>1</v>
      </c>
      <c r="BA15" s="131" t="str">
        <f t="shared" si="17"/>
        <v/>
      </c>
      <c r="BB15" s="131">
        <f t="shared" si="18"/>
        <v>1</v>
      </c>
      <c r="BC15" s="131">
        <f t="shared" si="19"/>
        <v>1</v>
      </c>
      <c r="BD15" s="131" t="str">
        <f t="shared" si="20"/>
        <v/>
      </c>
      <c r="BE15" s="131" t="str">
        <f t="shared" si="21"/>
        <v/>
      </c>
      <c r="BF15" s="131" t="str">
        <f t="shared" si="22"/>
        <v/>
      </c>
      <c r="BG15" s="131">
        <f t="shared" si="23"/>
        <v>1</v>
      </c>
      <c r="BH15" s="131">
        <f t="shared" si="24"/>
        <v>1</v>
      </c>
      <c r="BI15" s="131" t="str">
        <f t="shared" si="25"/>
        <v/>
      </c>
      <c r="BJ15" s="131" t="str">
        <f t="shared" si="26"/>
        <v/>
      </c>
      <c r="BK15" s="131">
        <f t="shared" si="27"/>
        <v>1</v>
      </c>
      <c r="BL15" s="131">
        <f t="shared" si="28"/>
        <v>1</v>
      </c>
      <c r="BM15" s="131">
        <f t="shared" si="29"/>
        <v>1</v>
      </c>
      <c r="BN15" s="131">
        <f t="shared" si="30"/>
        <v>1</v>
      </c>
      <c r="BO15" s="131">
        <f t="shared" si="31"/>
        <v>1</v>
      </c>
      <c r="BP15" s="131" t="str">
        <f t="shared" si="32"/>
        <v/>
      </c>
      <c r="BQ15" s="131" t="str">
        <f t="shared" si="33"/>
        <v/>
      </c>
      <c r="BR15" s="131" t="str">
        <f t="shared" si="34"/>
        <v/>
      </c>
      <c r="BS15" s="131" t="str">
        <f t="shared" si="35"/>
        <v/>
      </c>
      <c r="BT15" s="131" t="str">
        <f t="shared" si="36"/>
        <v/>
      </c>
      <c r="BU15" s="131">
        <f t="shared" si="37"/>
        <v>1</v>
      </c>
      <c r="BV15" s="131">
        <f t="shared" si="38"/>
        <v>1</v>
      </c>
      <c r="BW15" s="131">
        <f t="shared" si="39"/>
        <v>1</v>
      </c>
      <c r="BX15" s="131" t="str">
        <f t="shared" si="40"/>
        <v/>
      </c>
      <c r="BY15" s="131" t="str">
        <f t="shared" si="41"/>
        <v/>
      </c>
      <c r="BZ15" s="131">
        <f t="shared" si="42"/>
        <v>1</v>
      </c>
      <c r="CA15" s="131">
        <f t="shared" si="43"/>
        <v>1</v>
      </c>
      <c r="CB15" s="131" t="str">
        <f t="shared" si="44"/>
        <v/>
      </c>
      <c r="CC15" s="131">
        <f t="shared" si="45"/>
        <v>1</v>
      </c>
      <c r="CD15" s="131" t="str">
        <f t="shared" si="46"/>
        <v/>
      </c>
      <c r="CE15" s="131">
        <f t="shared" si="47"/>
        <v>1</v>
      </c>
      <c r="CF15" s="131">
        <f t="shared" si="48"/>
        <v>1</v>
      </c>
      <c r="CG15" s="131" t="str">
        <f t="shared" si="49"/>
        <v/>
      </c>
      <c r="CH15" s="131" t="str">
        <f t="shared" si="50"/>
        <v/>
      </c>
      <c r="CI15" s="131" t="str">
        <f t="shared" si="51"/>
        <v/>
      </c>
      <c r="CJ15" s="131" t="str">
        <f t="shared" si="52"/>
        <v/>
      </c>
      <c r="CK15" s="131" t="str">
        <f t="shared" si="53"/>
        <v/>
      </c>
      <c r="CL15" s="131" t="str">
        <f t="shared" si="54"/>
        <v/>
      </c>
      <c r="CM15" s="131" t="str">
        <f t="shared" si="55"/>
        <v/>
      </c>
    </row>
    <row r="16" spans="1:91" s="95" customFormat="1" ht="15.95" customHeight="1">
      <c r="A16" s="921"/>
      <c r="B16" s="563">
        <v>5</v>
      </c>
      <c r="C16" s="560" t="s">
        <v>359</v>
      </c>
      <c r="D16" s="575" t="s">
        <v>77</v>
      </c>
      <c r="E16" s="575" t="s">
        <v>442</v>
      </c>
      <c r="F16" s="575" t="s">
        <v>95</v>
      </c>
      <c r="G16" s="576" t="s">
        <v>55</v>
      </c>
      <c r="H16" s="576" t="s">
        <v>191</v>
      </c>
      <c r="I16" s="575" t="s">
        <v>80</v>
      </c>
      <c r="J16" s="575" t="s">
        <v>54</v>
      </c>
      <c r="K16" s="575" t="s">
        <v>73</v>
      </c>
      <c r="L16" s="575" t="s">
        <v>67</v>
      </c>
      <c r="M16" s="576" t="s">
        <v>50</v>
      </c>
      <c r="N16" s="575" t="s">
        <v>94</v>
      </c>
      <c r="O16" s="575" t="s">
        <v>79</v>
      </c>
      <c r="P16" s="575" t="s">
        <v>97</v>
      </c>
      <c r="Q16" s="575" t="s">
        <v>89</v>
      </c>
      <c r="R16" s="575" t="s">
        <v>96</v>
      </c>
      <c r="S16" s="575" t="s">
        <v>87</v>
      </c>
      <c r="T16" s="575" t="s">
        <v>93</v>
      </c>
      <c r="U16" s="575" t="s">
        <v>223</v>
      </c>
      <c r="V16" s="575" t="s">
        <v>81</v>
      </c>
      <c r="W16" s="575" t="s">
        <v>63</v>
      </c>
      <c r="X16" s="575" t="s">
        <v>240</v>
      </c>
      <c r="Y16" s="575" t="s">
        <v>68</v>
      </c>
      <c r="Z16" s="575" t="s">
        <v>74</v>
      </c>
      <c r="AA16" s="575" t="s">
        <v>78</v>
      </c>
      <c r="AB16" s="575" t="s">
        <v>84</v>
      </c>
      <c r="AC16" s="576" t="s">
        <v>52</v>
      </c>
      <c r="AD16" s="576" t="s">
        <v>56</v>
      </c>
      <c r="AE16" s="576" t="s">
        <v>64</v>
      </c>
      <c r="AF16" s="570" t="str">
        <f t="shared" si="60"/>
        <v/>
      </c>
      <c r="AG16" s="131" t="str">
        <f t="shared" si="56"/>
        <v/>
      </c>
      <c r="AH16" s="131" t="str">
        <f t="shared" si="57"/>
        <v/>
      </c>
      <c r="AI16" s="131" t="str">
        <f t="shared" si="58"/>
        <v/>
      </c>
      <c r="AJ16" s="131" t="str">
        <f t="shared" si="59"/>
        <v/>
      </c>
      <c r="AK16" s="131">
        <f t="shared" si="1"/>
        <v>1</v>
      </c>
      <c r="AL16" s="131" t="str">
        <f t="shared" si="2"/>
        <v/>
      </c>
      <c r="AM16" s="131">
        <f t="shared" si="3"/>
        <v>1</v>
      </c>
      <c r="AN16" s="131" t="str">
        <f t="shared" si="4"/>
        <v/>
      </c>
      <c r="AO16" s="131">
        <f t="shared" si="5"/>
        <v>1</v>
      </c>
      <c r="AP16" s="131">
        <f t="shared" si="6"/>
        <v>1</v>
      </c>
      <c r="AQ16" s="131">
        <f t="shared" si="7"/>
        <v>1</v>
      </c>
      <c r="AR16" s="131" t="str">
        <f t="shared" si="8"/>
        <v/>
      </c>
      <c r="AS16" s="131">
        <f t="shared" si="9"/>
        <v>1</v>
      </c>
      <c r="AT16" s="131" t="str">
        <f t="shared" si="10"/>
        <v/>
      </c>
      <c r="AU16" s="131" t="str">
        <f t="shared" si="11"/>
        <v/>
      </c>
      <c r="AV16" s="131" t="str">
        <f t="shared" si="12"/>
        <v/>
      </c>
      <c r="AW16" s="131" t="str">
        <f t="shared" si="13"/>
        <v/>
      </c>
      <c r="AX16" s="131" t="str">
        <f t="shared" si="14"/>
        <v/>
      </c>
      <c r="AY16" s="131">
        <f t="shared" si="15"/>
        <v>1</v>
      </c>
      <c r="AZ16" s="131">
        <f t="shared" si="16"/>
        <v>1</v>
      </c>
      <c r="BA16" s="131" t="str">
        <f t="shared" si="17"/>
        <v/>
      </c>
      <c r="BB16" s="131">
        <f t="shared" si="18"/>
        <v>1</v>
      </c>
      <c r="BC16" s="131">
        <f t="shared" si="19"/>
        <v>1</v>
      </c>
      <c r="BD16" s="131" t="str">
        <f t="shared" si="20"/>
        <v/>
      </c>
      <c r="BE16" s="131" t="str">
        <f t="shared" si="21"/>
        <v/>
      </c>
      <c r="BF16" s="131" t="str">
        <f t="shared" si="22"/>
        <v/>
      </c>
      <c r="BG16" s="131">
        <f t="shared" si="23"/>
        <v>1</v>
      </c>
      <c r="BH16" s="131">
        <f t="shared" si="24"/>
        <v>1</v>
      </c>
      <c r="BI16" s="131" t="str">
        <f t="shared" si="25"/>
        <v/>
      </c>
      <c r="BJ16" s="131" t="str">
        <f t="shared" si="26"/>
        <v/>
      </c>
      <c r="BK16" s="131">
        <f t="shared" si="27"/>
        <v>1</v>
      </c>
      <c r="BL16" s="131">
        <f t="shared" si="28"/>
        <v>1</v>
      </c>
      <c r="BM16" s="131">
        <f t="shared" si="29"/>
        <v>1</v>
      </c>
      <c r="BN16" s="131">
        <f t="shared" si="30"/>
        <v>1</v>
      </c>
      <c r="BO16" s="131">
        <f t="shared" si="31"/>
        <v>1</v>
      </c>
      <c r="BP16" s="131" t="str">
        <f t="shared" si="32"/>
        <v/>
      </c>
      <c r="BQ16" s="131" t="str">
        <f t="shared" si="33"/>
        <v/>
      </c>
      <c r="BR16" s="131" t="str">
        <f t="shared" si="34"/>
        <v/>
      </c>
      <c r="BS16" s="131" t="str">
        <f t="shared" si="35"/>
        <v/>
      </c>
      <c r="BT16" s="131">
        <f t="shared" si="36"/>
        <v>1</v>
      </c>
      <c r="BU16" s="131">
        <f t="shared" si="37"/>
        <v>1</v>
      </c>
      <c r="BV16" s="131" t="str">
        <f t="shared" si="38"/>
        <v/>
      </c>
      <c r="BW16" s="131">
        <f t="shared" si="39"/>
        <v>1</v>
      </c>
      <c r="BX16" s="131" t="str">
        <f t="shared" si="40"/>
        <v/>
      </c>
      <c r="BY16" s="131" t="str">
        <f t="shared" si="41"/>
        <v/>
      </c>
      <c r="BZ16" s="131">
        <f t="shared" si="42"/>
        <v>1</v>
      </c>
      <c r="CA16" s="131">
        <f t="shared" si="43"/>
        <v>1</v>
      </c>
      <c r="CB16" s="131">
        <f t="shared" si="44"/>
        <v>1</v>
      </c>
      <c r="CC16" s="131">
        <f t="shared" si="45"/>
        <v>1</v>
      </c>
      <c r="CD16" s="131">
        <f t="shared" si="46"/>
        <v>1</v>
      </c>
      <c r="CE16" s="131">
        <f t="shared" si="47"/>
        <v>1</v>
      </c>
      <c r="CF16" s="131">
        <f t="shared" si="48"/>
        <v>1</v>
      </c>
      <c r="CG16" s="131" t="str">
        <f t="shared" si="49"/>
        <v/>
      </c>
      <c r="CH16" s="131" t="str">
        <f t="shared" si="50"/>
        <v/>
      </c>
      <c r="CI16" s="131" t="str">
        <f t="shared" si="51"/>
        <v/>
      </c>
      <c r="CJ16" s="131" t="str">
        <f t="shared" si="52"/>
        <v/>
      </c>
      <c r="CK16" s="131" t="str">
        <f t="shared" si="53"/>
        <v/>
      </c>
      <c r="CL16" s="131" t="str">
        <f t="shared" si="54"/>
        <v/>
      </c>
      <c r="CM16" s="131" t="str">
        <f t="shared" si="55"/>
        <v/>
      </c>
    </row>
    <row r="17" spans="1:91" s="90" customFormat="1" ht="15.95" customHeight="1">
      <c r="A17" s="916">
        <v>4</v>
      </c>
      <c r="B17" s="92">
        <v>1</v>
      </c>
      <c r="C17" s="262" t="s">
        <v>312</v>
      </c>
      <c r="D17" s="545" t="s">
        <v>98</v>
      </c>
      <c r="E17" s="545" t="s">
        <v>59</v>
      </c>
      <c r="F17" s="545" t="s">
        <v>95</v>
      </c>
      <c r="G17" s="545" t="s">
        <v>55</v>
      </c>
      <c r="H17" s="545" t="s">
        <v>47</v>
      </c>
      <c r="I17" s="545" t="s">
        <v>80</v>
      </c>
      <c r="J17" s="550" t="s">
        <v>54</v>
      </c>
      <c r="K17" s="545" t="s">
        <v>61</v>
      </c>
      <c r="L17" s="545" t="s">
        <v>56</v>
      </c>
      <c r="M17" s="550" t="s">
        <v>69</v>
      </c>
      <c r="N17" s="545" t="s">
        <v>86</v>
      </c>
      <c r="O17" s="545" t="s">
        <v>97</v>
      </c>
      <c r="P17" s="545" t="s">
        <v>78</v>
      </c>
      <c r="Q17" s="545" t="s">
        <v>70</v>
      </c>
      <c r="R17" s="545" t="s">
        <v>89</v>
      </c>
      <c r="S17" s="545" t="s">
        <v>96</v>
      </c>
      <c r="T17" s="545" t="s">
        <v>79</v>
      </c>
      <c r="U17" s="545" t="s">
        <v>48</v>
      </c>
      <c r="V17" s="545" t="s">
        <v>94</v>
      </c>
      <c r="W17" s="545" t="s">
        <v>52</v>
      </c>
      <c r="X17" s="545" t="s">
        <v>240</v>
      </c>
      <c r="Y17" s="545" t="s">
        <v>77</v>
      </c>
      <c r="Z17" s="545" t="s">
        <v>74</v>
      </c>
      <c r="AA17" s="545" t="s">
        <v>58</v>
      </c>
      <c r="AB17" s="545" t="s">
        <v>64</v>
      </c>
      <c r="AC17" s="545" t="s">
        <v>92</v>
      </c>
      <c r="AD17" s="545" t="s">
        <v>81</v>
      </c>
      <c r="AE17" s="545" t="s">
        <v>84</v>
      </c>
      <c r="AF17" s="536" t="str">
        <f t="shared" si="60"/>
        <v/>
      </c>
      <c r="AG17" s="130" t="str">
        <f t="shared" si="56"/>
        <v/>
      </c>
      <c r="AH17" s="130">
        <f t="shared" si="57"/>
        <v>1</v>
      </c>
      <c r="AI17" s="130">
        <f t="shared" si="58"/>
        <v>1</v>
      </c>
      <c r="AJ17" s="130" t="str">
        <f t="shared" si="59"/>
        <v/>
      </c>
      <c r="AK17" s="130" t="str">
        <f t="shared" si="1"/>
        <v/>
      </c>
      <c r="AL17" s="130" t="str">
        <f t="shared" si="2"/>
        <v/>
      </c>
      <c r="AM17" s="130">
        <f t="shared" si="3"/>
        <v>1</v>
      </c>
      <c r="AN17" s="130" t="str">
        <f t="shared" si="4"/>
        <v/>
      </c>
      <c r="AO17" s="130">
        <f t="shared" si="5"/>
        <v>1</v>
      </c>
      <c r="AP17" s="130">
        <f t="shared" si="6"/>
        <v>1</v>
      </c>
      <c r="AQ17" s="130">
        <f t="shared" si="7"/>
        <v>1</v>
      </c>
      <c r="AR17" s="130" t="str">
        <f t="shared" si="8"/>
        <v/>
      </c>
      <c r="AS17" s="130">
        <f t="shared" si="9"/>
        <v>1</v>
      </c>
      <c r="AT17" s="130">
        <f t="shared" si="10"/>
        <v>1</v>
      </c>
      <c r="AU17" s="130">
        <f t="shared" si="11"/>
        <v>1</v>
      </c>
      <c r="AV17" s="130" t="str">
        <f t="shared" si="12"/>
        <v/>
      </c>
      <c r="AW17" s="130">
        <f t="shared" si="13"/>
        <v>1</v>
      </c>
      <c r="AX17" s="130" t="str">
        <f t="shared" si="14"/>
        <v/>
      </c>
      <c r="AY17" s="130" t="str">
        <f t="shared" si="15"/>
        <v/>
      </c>
      <c r="AZ17" s="130">
        <f t="shared" si="16"/>
        <v>1</v>
      </c>
      <c r="BA17" s="130" t="str">
        <f t="shared" si="17"/>
        <v/>
      </c>
      <c r="BB17" s="130" t="str">
        <f t="shared" si="18"/>
        <v/>
      </c>
      <c r="BC17" s="130" t="str">
        <f t="shared" si="19"/>
        <v/>
      </c>
      <c r="BD17" s="130">
        <f t="shared" si="20"/>
        <v>1</v>
      </c>
      <c r="BE17" s="130">
        <f t="shared" si="21"/>
        <v>1</v>
      </c>
      <c r="BF17" s="130" t="str">
        <f t="shared" si="22"/>
        <v/>
      </c>
      <c r="BG17" s="130" t="str">
        <f t="shared" si="23"/>
        <v/>
      </c>
      <c r="BH17" s="130">
        <f t="shared" si="24"/>
        <v>1</v>
      </c>
      <c r="BI17" s="130" t="str">
        <f t="shared" si="25"/>
        <v/>
      </c>
      <c r="BJ17" s="130" t="str">
        <f t="shared" si="26"/>
        <v/>
      </c>
      <c r="BK17" s="130">
        <f t="shared" si="27"/>
        <v>1</v>
      </c>
      <c r="BL17" s="130">
        <f t="shared" si="28"/>
        <v>1</v>
      </c>
      <c r="BM17" s="130">
        <f t="shared" si="29"/>
        <v>1</v>
      </c>
      <c r="BN17" s="130">
        <f t="shared" si="30"/>
        <v>1</v>
      </c>
      <c r="BO17" s="130">
        <f t="shared" si="31"/>
        <v>1</v>
      </c>
      <c r="BP17" s="130" t="str">
        <f t="shared" si="32"/>
        <v/>
      </c>
      <c r="BQ17" s="130" t="str">
        <f t="shared" si="33"/>
        <v/>
      </c>
      <c r="BR17" s="130" t="str">
        <f t="shared" si="34"/>
        <v/>
      </c>
      <c r="BS17" s="130" t="str">
        <f t="shared" si="35"/>
        <v/>
      </c>
      <c r="BT17" s="130">
        <f t="shared" si="36"/>
        <v>1</v>
      </c>
      <c r="BU17" s="130">
        <f t="shared" si="37"/>
        <v>1</v>
      </c>
      <c r="BV17" s="130">
        <f t="shared" si="38"/>
        <v>1</v>
      </c>
      <c r="BW17" s="130" t="str">
        <f t="shared" si="39"/>
        <v/>
      </c>
      <c r="BX17" s="130" t="str">
        <f t="shared" si="40"/>
        <v/>
      </c>
      <c r="BY17" s="130">
        <f t="shared" si="41"/>
        <v>1</v>
      </c>
      <c r="BZ17" s="130" t="str">
        <f t="shared" si="42"/>
        <v/>
      </c>
      <c r="CA17" s="130" t="str">
        <f t="shared" si="43"/>
        <v/>
      </c>
      <c r="CB17" s="130">
        <f t="shared" si="44"/>
        <v>1</v>
      </c>
      <c r="CC17" s="130" t="str">
        <f t="shared" si="45"/>
        <v/>
      </c>
      <c r="CD17" s="130">
        <f t="shared" si="46"/>
        <v>1</v>
      </c>
      <c r="CE17" s="130">
        <f t="shared" si="47"/>
        <v>1</v>
      </c>
      <c r="CF17" s="130">
        <f t="shared" si="48"/>
        <v>1</v>
      </c>
      <c r="CG17" s="130">
        <f t="shared" si="49"/>
        <v>1</v>
      </c>
      <c r="CH17" s="130" t="str">
        <f t="shared" si="50"/>
        <v/>
      </c>
      <c r="CI17" s="130" t="str">
        <f t="shared" si="51"/>
        <v/>
      </c>
      <c r="CJ17" s="130" t="str">
        <f t="shared" si="52"/>
        <v/>
      </c>
      <c r="CK17" s="130" t="str">
        <f t="shared" si="53"/>
        <v/>
      </c>
      <c r="CL17" s="130" t="str">
        <f t="shared" si="54"/>
        <v/>
      </c>
      <c r="CM17" s="130" t="str">
        <f t="shared" si="55"/>
        <v/>
      </c>
    </row>
    <row r="18" spans="1:91" s="90" customFormat="1" ht="15.95" customHeight="1">
      <c r="A18" s="917"/>
      <c r="B18" s="93">
        <v>2</v>
      </c>
      <c r="C18" s="263" t="s">
        <v>314</v>
      </c>
      <c r="D18" s="546" t="s">
        <v>59</v>
      </c>
      <c r="E18" s="547" t="s">
        <v>74</v>
      </c>
      <c r="F18" s="547" t="s">
        <v>58</v>
      </c>
      <c r="G18" s="547" t="s">
        <v>95</v>
      </c>
      <c r="H18" s="547" t="s">
        <v>56</v>
      </c>
      <c r="I18" s="547" t="s">
        <v>80</v>
      </c>
      <c r="J18" s="547" t="s">
        <v>54</v>
      </c>
      <c r="K18" s="547" t="s">
        <v>47</v>
      </c>
      <c r="L18" s="547" t="s">
        <v>64</v>
      </c>
      <c r="M18" s="547" t="s">
        <v>69</v>
      </c>
      <c r="N18" s="547" t="s">
        <v>75</v>
      </c>
      <c r="O18" s="547" t="s">
        <v>70</v>
      </c>
      <c r="P18" s="547" t="s">
        <v>86</v>
      </c>
      <c r="Q18" s="547" t="s">
        <v>92</v>
      </c>
      <c r="R18" s="547" t="s">
        <v>96</v>
      </c>
      <c r="S18" s="547" t="s">
        <v>48</v>
      </c>
      <c r="T18" s="547" t="s">
        <v>79</v>
      </c>
      <c r="U18" s="547" t="s">
        <v>78</v>
      </c>
      <c r="V18" s="547" t="s">
        <v>89</v>
      </c>
      <c r="W18" s="547" t="s">
        <v>63</v>
      </c>
      <c r="X18" s="547" t="s">
        <v>84</v>
      </c>
      <c r="Y18" s="547" t="s">
        <v>77</v>
      </c>
      <c r="Z18" s="547" t="s">
        <v>76</v>
      </c>
      <c r="AA18" s="547" t="s">
        <v>240</v>
      </c>
      <c r="AB18" s="547" t="s">
        <v>61</v>
      </c>
      <c r="AC18" s="547" t="s">
        <v>52</v>
      </c>
      <c r="AD18" s="547" t="s">
        <v>81</v>
      </c>
      <c r="AE18" s="547" t="s">
        <v>13</v>
      </c>
      <c r="AF18" s="536">
        <f t="shared" si="60"/>
        <v>1</v>
      </c>
      <c r="AG18" s="130" t="str">
        <f t="shared" si="56"/>
        <v/>
      </c>
      <c r="AH18" s="130">
        <f t="shared" si="57"/>
        <v>1</v>
      </c>
      <c r="AI18" s="130">
        <f t="shared" si="58"/>
        <v>1</v>
      </c>
      <c r="AJ18" s="130" t="str">
        <f t="shared" si="59"/>
        <v/>
      </c>
      <c r="AK18" s="130" t="str">
        <f t="shared" si="1"/>
        <v/>
      </c>
      <c r="AL18" s="130" t="str">
        <f t="shared" si="2"/>
        <v/>
      </c>
      <c r="AM18" s="130">
        <f t="shared" si="3"/>
        <v>1</v>
      </c>
      <c r="AN18" s="130" t="str">
        <f t="shared" si="4"/>
        <v/>
      </c>
      <c r="AO18" s="130">
        <f t="shared" si="5"/>
        <v>1</v>
      </c>
      <c r="AP18" s="130" t="str">
        <f t="shared" si="6"/>
        <v/>
      </c>
      <c r="AQ18" s="130">
        <f t="shared" si="7"/>
        <v>1</v>
      </c>
      <c r="AR18" s="130" t="str">
        <f t="shared" si="8"/>
        <v/>
      </c>
      <c r="AS18" s="130">
        <f t="shared" si="9"/>
        <v>1</v>
      </c>
      <c r="AT18" s="130">
        <f t="shared" si="10"/>
        <v>1</v>
      </c>
      <c r="AU18" s="130">
        <f t="shared" si="11"/>
        <v>1</v>
      </c>
      <c r="AV18" s="130" t="str">
        <f t="shared" si="12"/>
        <v/>
      </c>
      <c r="AW18" s="130">
        <f t="shared" si="13"/>
        <v>1</v>
      </c>
      <c r="AX18" s="130" t="str">
        <f t="shared" si="14"/>
        <v/>
      </c>
      <c r="AY18" s="130">
        <f t="shared" si="15"/>
        <v>1</v>
      </c>
      <c r="AZ18" s="130">
        <f t="shared" si="16"/>
        <v>1</v>
      </c>
      <c r="BA18" s="130" t="str">
        <f t="shared" si="17"/>
        <v/>
      </c>
      <c r="BB18" s="130" t="str">
        <f t="shared" si="18"/>
        <v/>
      </c>
      <c r="BC18" s="130" t="str">
        <f t="shared" si="19"/>
        <v/>
      </c>
      <c r="BD18" s="130">
        <f t="shared" si="20"/>
        <v>1</v>
      </c>
      <c r="BE18" s="130">
        <f t="shared" si="21"/>
        <v>1</v>
      </c>
      <c r="BF18" s="130" t="str">
        <f t="shared" si="22"/>
        <v/>
      </c>
      <c r="BG18" s="130" t="str">
        <f t="shared" si="23"/>
        <v/>
      </c>
      <c r="BH18" s="130">
        <f t="shared" si="24"/>
        <v>1</v>
      </c>
      <c r="BI18" s="130">
        <f t="shared" si="25"/>
        <v>1</v>
      </c>
      <c r="BJ18" s="130">
        <f t="shared" si="26"/>
        <v>1</v>
      </c>
      <c r="BK18" s="130">
        <f t="shared" si="27"/>
        <v>1</v>
      </c>
      <c r="BL18" s="130">
        <f t="shared" si="28"/>
        <v>1</v>
      </c>
      <c r="BM18" s="130">
        <f t="shared" si="29"/>
        <v>1</v>
      </c>
      <c r="BN18" s="130">
        <f t="shared" si="30"/>
        <v>1</v>
      </c>
      <c r="BO18" s="130">
        <f t="shared" si="31"/>
        <v>1</v>
      </c>
      <c r="BP18" s="130" t="str">
        <f t="shared" si="32"/>
        <v/>
      </c>
      <c r="BQ18" s="130" t="str">
        <f t="shared" si="33"/>
        <v/>
      </c>
      <c r="BR18" s="130" t="str">
        <f t="shared" si="34"/>
        <v/>
      </c>
      <c r="BS18" s="130" t="str">
        <f t="shared" si="35"/>
        <v/>
      </c>
      <c r="BT18" s="130">
        <f t="shared" si="36"/>
        <v>1</v>
      </c>
      <c r="BU18" s="130">
        <f t="shared" si="37"/>
        <v>1</v>
      </c>
      <c r="BV18" s="130">
        <f t="shared" si="38"/>
        <v>1</v>
      </c>
      <c r="BW18" s="130" t="str">
        <f t="shared" si="39"/>
        <v/>
      </c>
      <c r="BX18" s="130" t="str">
        <f t="shared" si="40"/>
        <v/>
      </c>
      <c r="BY18" s="130">
        <f t="shared" si="41"/>
        <v>1</v>
      </c>
      <c r="BZ18" s="130" t="str">
        <f t="shared" si="42"/>
        <v/>
      </c>
      <c r="CA18" s="130" t="str">
        <f t="shared" si="43"/>
        <v/>
      </c>
      <c r="CB18" s="130" t="str">
        <f t="shared" si="44"/>
        <v/>
      </c>
      <c r="CC18" s="130" t="str">
        <f t="shared" si="45"/>
        <v/>
      </c>
      <c r="CD18" s="130">
        <f t="shared" si="46"/>
        <v>1</v>
      </c>
      <c r="CE18" s="130">
        <f t="shared" si="47"/>
        <v>1</v>
      </c>
      <c r="CF18" s="130" t="str">
        <f t="shared" si="48"/>
        <v/>
      </c>
      <c r="CG18" s="130" t="str">
        <f t="shared" si="49"/>
        <v/>
      </c>
      <c r="CH18" s="130" t="str">
        <f t="shared" si="50"/>
        <v/>
      </c>
      <c r="CI18" s="130" t="str">
        <f t="shared" si="51"/>
        <v/>
      </c>
      <c r="CJ18" s="130" t="str">
        <f t="shared" si="52"/>
        <v/>
      </c>
      <c r="CK18" s="130" t="str">
        <f t="shared" si="53"/>
        <v/>
      </c>
      <c r="CL18" s="130" t="str">
        <f t="shared" si="54"/>
        <v/>
      </c>
      <c r="CM18" s="130" t="str">
        <f t="shared" si="55"/>
        <v/>
      </c>
    </row>
    <row r="19" spans="1:91" s="90" customFormat="1" ht="15.95" customHeight="1">
      <c r="A19" s="917"/>
      <c r="B19" s="93">
        <v>3</v>
      </c>
      <c r="C19" s="263" t="s">
        <v>357</v>
      </c>
      <c r="D19" s="547" t="s">
        <v>77</v>
      </c>
      <c r="E19" s="547" t="s">
        <v>81</v>
      </c>
      <c r="F19" s="546" t="s">
        <v>61</v>
      </c>
      <c r="G19" s="547" t="s">
        <v>93</v>
      </c>
      <c r="H19" s="546" t="s">
        <v>63</v>
      </c>
      <c r="I19" s="547" t="s">
        <v>56</v>
      </c>
      <c r="J19" s="547" t="s">
        <v>70</v>
      </c>
      <c r="K19" s="547" t="s">
        <v>47</v>
      </c>
      <c r="L19" s="546" t="s">
        <v>54</v>
      </c>
      <c r="M19" s="547" t="s">
        <v>98</v>
      </c>
      <c r="N19" s="547" t="s">
        <v>75</v>
      </c>
      <c r="O19" s="547" t="s">
        <v>59</v>
      </c>
      <c r="P19" s="547" t="s">
        <v>97</v>
      </c>
      <c r="Q19" s="547" t="s">
        <v>79</v>
      </c>
      <c r="R19" s="547" t="s">
        <v>86</v>
      </c>
      <c r="S19" s="547" t="s">
        <v>48</v>
      </c>
      <c r="T19" s="547" t="s">
        <v>95</v>
      </c>
      <c r="U19" s="547" t="s">
        <v>78</v>
      </c>
      <c r="V19" s="547" t="s">
        <v>55</v>
      </c>
      <c r="W19" s="547" t="s">
        <v>89</v>
      </c>
      <c r="X19" s="547" t="s">
        <v>74</v>
      </c>
      <c r="Y19" s="547" t="s">
        <v>94</v>
      </c>
      <c r="Z19" s="547" t="s">
        <v>76</v>
      </c>
      <c r="AA19" s="547" t="s">
        <v>84</v>
      </c>
      <c r="AB19" s="547" t="s">
        <v>13</v>
      </c>
      <c r="AC19" s="547" t="s">
        <v>52</v>
      </c>
      <c r="AD19" s="547" t="s">
        <v>240</v>
      </c>
      <c r="AE19" s="547" t="s">
        <v>92</v>
      </c>
      <c r="AF19" s="536">
        <f t="shared" si="60"/>
        <v>1</v>
      </c>
      <c r="AG19" s="130" t="str">
        <f t="shared" si="56"/>
        <v/>
      </c>
      <c r="AH19" s="130">
        <f t="shared" si="57"/>
        <v>1</v>
      </c>
      <c r="AI19" s="130">
        <f t="shared" si="58"/>
        <v>1</v>
      </c>
      <c r="AJ19" s="130" t="str">
        <f t="shared" si="59"/>
        <v/>
      </c>
      <c r="AK19" s="130" t="str">
        <f t="shared" si="1"/>
        <v/>
      </c>
      <c r="AL19" s="130" t="str">
        <f t="shared" si="2"/>
        <v/>
      </c>
      <c r="AM19" s="130">
        <f t="shared" si="3"/>
        <v>1</v>
      </c>
      <c r="AN19" s="130" t="str">
        <f t="shared" si="4"/>
        <v/>
      </c>
      <c r="AO19" s="130">
        <f t="shared" si="5"/>
        <v>1</v>
      </c>
      <c r="AP19" s="130">
        <f t="shared" si="6"/>
        <v>1</v>
      </c>
      <c r="AQ19" s="130">
        <f t="shared" si="7"/>
        <v>1</v>
      </c>
      <c r="AR19" s="130" t="str">
        <f t="shared" si="8"/>
        <v/>
      </c>
      <c r="AS19" s="130">
        <f t="shared" si="9"/>
        <v>1</v>
      </c>
      <c r="AT19" s="130" t="str">
        <f t="shared" si="10"/>
        <v/>
      </c>
      <c r="AU19" s="130">
        <f t="shared" si="11"/>
        <v>1</v>
      </c>
      <c r="AV19" s="130" t="str">
        <f t="shared" si="12"/>
        <v/>
      </c>
      <c r="AW19" s="130">
        <f t="shared" si="13"/>
        <v>1</v>
      </c>
      <c r="AX19" s="130" t="str">
        <f t="shared" si="14"/>
        <v/>
      </c>
      <c r="AY19" s="130">
        <f t="shared" si="15"/>
        <v>1</v>
      </c>
      <c r="AZ19" s="130" t="str">
        <f t="shared" si="16"/>
        <v/>
      </c>
      <c r="BA19" s="130" t="str">
        <f t="shared" si="17"/>
        <v/>
      </c>
      <c r="BB19" s="130" t="str">
        <f t="shared" si="18"/>
        <v/>
      </c>
      <c r="BC19" s="130" t="str">
        <f t="shared" si="19"/>
        <v/>
      </c>
      <c r="BD19" s="130" t="str">
        <f t="shared" si="20"/>
        <v/>
      </c>
      <c r="BE19" s="130">
        <f t="shared" si="21"/>
        <v>1</v>
      </c>
      <c r="BF19" s="130" t="str">
        <f t="shared" si="22"/>
        <v/>
      </c>
      <c r="BG19" s="130" t="str">
        <f t="shared" si="23"/>
        <v/>
      </c>
      <c r="BH19" s="130">
        <f t="shared" si="24"/>
        <v>1</v>
      </c>
      <c r="BI19" s="130">
        <f t="shared" si="25"/>
        <v>1</v>
      </c>
      <c r="BJ19" s="130">
        <f t="shared" si="26"/>
        <v>1</v>
      </c>
      <c r="BK19" s="130">
        <f t="shared" si="27"/>
        <v>1</v>
      </c>
      <c r="BL19" s="130">
        <f t="shared" si="28"/>
        <v>1</v>
      </c>
      <c r="BM19" s="130">
        <f t="shared" si="29"/>
        <v>1</v>
      </c>
      <c r="BN19" s="130" t="str">
        <f t="shared" si="30"/>
        <v/>
      </c>
      <c r="BO19" s="130">
        <f t="shared" si="31"/>
        <v>1</v>
      </c>
      <c r="BP19" s="130" t="str">
        <f t="shared" si="32"/>
        <v/>
      </c>
      <c r="BQ19" s="130" t="str">
        <f t="shared" si="33"/>
        <v/>
      </c>
      <c r="BR19" s="130" t="str">
        <f t="shared" si="34"/>
        <v/>
      </c>
      <c r="BS19" s="130" t="str">
        <f t="shared" si="35"/>
        <v/>
      </c>
      <c r="BT19" s="130">
        <f t="shared" si="36"/>
        <v>1</v>
      </c>
      <c r="BU19" s="130">
        <f t="shared" si="37"/>
        <v>1</v>
      </c>
      <c r="BV19" s="130">
        <f t="shared" si="38"/>
        <v>1</v>
      </c>
      <c r="BW19" s="130" t="str">
        <f t="shared" si="39"/>
        <v/>
      </c>
      <c r="BX19" s="130" t="str">
        <f t="shared" si="40"/>
        <v/>
      </c>
      <c r="BY19" s="130">
        <f t="shared" si="41"/>
        <v>1</v>
      </c>
      <c r="BZ19" s="130">
        <f t="shared" si="42"/>
        <v>1</v>
      </c>
      <c r="CA19" s="130" t="str">
        <f t="shared" si="43"/>
        <v/>
      </c>
      <c r="CB19" s="130">
        <f t="shared" si="44"/>
        <v>1</v>
      </c>
      <c r="CC19" s="130" t="str">
        <f t="shared" si="45"/>
        <v/>
      </c>
      <c r="CD19" s="130">
        <f t="shared" si="46"/>
        <v>1</v>
      </c>
      <c r="CE19" s="130" t="str">
        <f t="shared" si="47"/>
        <v/>
      </c>
      <c r="CF19" s="130">
        <f t="shared" si="48"/>
        <v>1</v>
      </c>
      <c r="CG19" s="130">
        <f t="shared" si="49"/>
        <v>1</v>
      </c>
      <c r="CH19" s="130" t="str">
        <f t="shared" si="50"/>
        <v/>
      </c>
      <c r="CI19" s="130" t="str">
        <f t="shared" si="51"/>
        <v/>
      </c>
      <c r="CJ19" s="130" t="str">
        <f t="shared" si="52"/>
        <v/>
      </c>
      <c r="CK19" s="130" t="str">
        <f t="shared" si="53"/>
        <v/>
      </c>
      <c r="CL19" s="130" t="str">
        <f t="shared" si="54"/>
        <v/>
      </c>
      <c r="CM19" s="130" t="str">
        <f t="shared" si="55"/>
        <v/>
      </c>
    </row>
    <row r="20" spans="1:91" s="90" customFormat="1" ht="15.95" customHeight="1">
      <c r="A20" s="917"/>
      <c r="B20" s="93">
        <v>4</v>
      </c>
      <c r="C20" s="263" t="s">
        <v>358</v>
      </c>
      <c r="D20" s="547" t="s">
        <v>47</v>
      </c>
      <c r="E20" s="547" t="s">
        <v>81</v>
      </c>
      <c r="F20" s="547" t="s">
        <v>80</v>
      </c>
      <c r="G20" s="547" t="s">
        <v>63</v>
      </c>
      <c r="H20" s="547" t="s">
        <v>69</v>
      </c>
      <c r="I20" s="547" t="s">
        <v>95</v>
      </c>
      <c r="J20" s="546" t="s">
        <v>75</v>
      </c>
      <c r="K20" s="547" t="s">
        <v>56</v>
      </c>
      <c r="L20" s="547" t="s">
        <v>77</v>
      </c>
      <c r="M20" s="547" t="s">
        <v>58</v>
      </c>
      <c r="N20" s="547" t="s">
        <v>78</v>
      </c>
      <c r="O20" s="547" t="s">
        <v>48</v>
      </c>
      <c r="P20" s="547" t="s">
        <v>70</v>
      </c>
      <c r="Q20" s="547" t="s">
        <v>96</v>
      </c>
      <c r="R20" s="547" t="s">
        <v>92</v>
      </c>
      <c r="S20" s="547" t="s">
        <v>59</v>
      </c>
      <c r="T20" s="547" t="s">
        <v>93</v>
      </c>
      <c r="U20" s="547" t="s">
        <v>94</v>
      </c>
      <c r="V20" s="547" t="s">
        <v>55</v>
      </c>
      <c r="W20" s="547" t="s">
        <v>97</v>
      </c>
      <c r="X20" s="547" t="s">
        <v>74</v>
      </c>
      <c r="Y20" s="547" t="s">
        <v>52</v>
      </c>
      <c r="Z20" s="547" t="s">
        <v>64</v>
      </c>
      <c r="AA20" s="547" t="s">
        <v>98</v>
      </c>
      <c r="AB20" s="547" t="s">
        <v>84</v>
      </c>
      <c r="AC20" s="547" t="s">
        <v>240</v>
      </c>
      <c r="AD20" s="547" t="s">
        <v>86</v>
      </c>
      <c r="AE20" s="547" t="s">
        <v>89</v>
      </c>
      <c r="AF20" s="536" t="str">
        <f t="shared" si="60"/>
        <v/>
      </c>
      <c r="AG20" s="130" t="str">
        <f t="shared" si="56"/>
        <v/>
      </c>
      <c r="AH20" s="130">
        <f t="shared" si="57"/>
        <v>1</v>
      </c>
      <c r="AI20" s="130">
        <f t="shared" si="58"/>
        <v>1</v>
      </c>
      <c r="AJ20" s="130" t="str">
        <f t="shared" si="59"/>
        <v/>
      </c>
      <c r="AK20" s="130" t="str">
        <f t="shared" si="1"/>
        <v/>
      </c>
      <c r="AL20" s="130" t="str">
        <f t="shared" si="2"/>
        <v/>
      </c>
      <c r="AM20" s="130">
        <f t="shared" si="3"/>
        <v>1</v>
      </c>
      <c r="AN20" s="130" t="str">
        <f t="shared" si="4"/>
        <v/>
      </c>
      <c r="AO20" s="130" t="str">
        <f t="shared" si="5"/>
        <v/>
      </c>
      <c r="AP20" s="130">
        <f t="shared" si="6"/>
        <v>1</v>
      </c>
      <c r="AQ20" s="130">
        <f t="shared" si="7"/>
        <v>1</v>
      </c>
      <c r="AR20" s="130" t="str">
        <f t="shared" si="8"/>
        <v/>
      </c>
      <c r="AS20" s="130">
        <f t="shared" si="9"/>
        <v>1</v>
      </c>
      <c r="AT20" s="130">
        <f t="shared" si="10"/>
        <v>1</v>
      </c>
      <c r="AU20" s="130">
        <f t="shared" si="11"/>
        <v>1</v>
      </c>
      <c r="AV20" s="130" t="str">
        <f t="shared" si="12"/>
        <v/>
      </c>
      <c r="AW20" s="130" t="str">
        <f t="shared" si="13"/>
        <v/>
      </c>
      <c r="AX20" s="130" t="str">
        <f t="shared" si="14"/>
        <v/>
      </c>
      <c r="AY20" s="130">
        <f t="shared" si="15"/>
        <v>1</v>
      </c>
      <c r="AZ20" s="130">
        <f t="shared" si="16"/>
        <v>1</v>
      </c>
      <c r="BA20" s="130" t="str">
        <f t="shared" si="17"/>
        <v/>
      </c>
      <c r="BB20" s="130" t="str">
        <f t="shared" si="18"/>
        <v/>
      </c>
      <c r="BC20" s="130" t="str">
        <f t="shared" si="19"/>
        <v/>
      </c>
      <c r="BD20" s="130">
        <f t="shared" si="20"/>
        <v>1</v>
      </c>
      <c r="BE20" s="130">
        <f t="shared" si="21"/>
        <v>1</v>
      </c>
      <c r="BF20" s="130" t="str">
        <f t="shared" si="22"/>
        <v/>
      </c>
      <c r="BG20" s="130" t="str">
        <f t="shared" si="23"/>
        <v/>
      </c>
      <c r="BH20" s="130">
        <f t="shared" si="24"/>
        <v>1</v>
      </c>
      <c r="BI20" s="130">
        <f t="shared" si="25"/>
        <v>1</v>
      </c>
      <c r="BJ20" s="130" t="str">
        <f t="shared" si="26"/>
        <v/>
      </c>
      <c r="BK20" s="130">
        <f t="shared" si="27"/>
        <v>1</v>
      </c>
      <c r="BL20" s="130">
        <f t="shared" si="28"/>
        <v>1</v>
      </c>
      <c r="BM20" s="130" t="str">
        <f t="shared" si="29"/>
        <v/>
      </c>
      <c r="BN20" s="130">
        <f t="shared" si="30"/>
        <v>1</v>
      </c>
      <c r="BO20" s="130">
        <f t="shared" si="31"/>
        <v>1</v>
      </c>
      <c r="BP20" s="130" t="str">
        <f t="shared" si="32"/>
        <v/>
      </c>
      <c r="BQ20" s="130" t="str">
        <f t="shared" si="33"/>
        <v/>
      </c>
      <c r="BR20" s="130" t="str">
        <f t="shared" si="34"/>
        <v/>
      </c>
      <c r="BS20" s="130" t="str">
        <f t="shared" si="35"/>
        <v/>
      </c>
      <c r="BT20" s="130">
        <f t="shared" si="36"/>
        <v>1</v>
      </c>
      <c r="BU20" s="130">
        <f t="shared" si="37"/>
        <v>1</v>
      </c>
      <c r="BV20" s="130">
        <f t="shared" si="38"/>
        <v>1</v>
      </c>
      <c r="BW20" s="130" t="str">
        <f t="shared" si="39"/>
        <v/>
      </c>
      <c r="BX20" s="130" t="str">
        <f t="shared" si="40"/>
        <v/>
      </c>
      <c r="BY20" s="130">
        <f t="shared" si="41"/>
        <v>1</v>
      </c>
      <c r="BZ20" s="130">
        <f t="shared" si="42"/>
        <v>1</v>
      </c>
      <c r="CA20" s="130" t="str">
        <f t="shared" si="43"/>
        <v/>
      </c>
      <c r="CB20" s="130">
        <f t="shared" si="44"/>
        <v>1</v>
      </c>
      <c r="CC20" s="130" t="str">
        <f t="shared" si="45"/>
        <v/>
      </c>
      <c r="CD20" s="130">
        <f t="shared" si="46"/>
        <v>1</v>
      </c>
      <c r="CE20" s="130">
        <f t="shared" si="47"/>
        <v>1</v>
      </c>
      <c r="CF20" s="130">
        <f t="shared" si="48"/>
        <v>1</v>
      </c>
      <c r="CG20" s="130">
        <f t="shared" si="49"/>
        <v>1</v>
      </c>
      <c r="CH20" s="130" t="str">
        <f t="shared" si="50"/>
        <v/>
      </c>
      <c r="CI20" s="130" t="str">
        <f t="shared" si="51"/>
        <v/>
      </c>
      <c r="CJ20" s="130" t="str">
        <f t="shared" si="52"/>
        <v/>
      </c>
      <c r="CK20" s="130" t="str">
        <f t="shared" si="53"/>
        <v/>
      </c>
      <c r="CL20" s="130" t="str">
        <f t="shared" si="54"/>
        <v/>
      </c>
      <c r="CM20" s="130" t="str">
        <f t="shared" si="55"/>
        <v/>
      </c>
    </row>
    <row r="21" spans="1:91" s="90" customFormat="1" ht="15.95" customHeight="1">
      <c r="A21" s="918"/>
      <c r="B21" s="94">
        <v>5</v>
      </c>
      <c r="C21" s="264" t="s">
        <v>359</v>
      </c>
      <c r="D21" s="549" t="s">
        <v>47</v>
      </c>
      <c r="E21" s="549" t="s">
        <v>96</v>
      </c>
      <c r="F21" s="549" t="s">
        <v>80</v>
      </c>
      <c r="G21" s="549" t="s">
        <v>56</v>
      </c>
      <c r="H21" s="549" t="s">
        <v>69</v>
      </c>
      <c r="I21" s="549" t="s">
        <v>84</v>
      </c>
      <c r="J21" s="548" t="s">
        <v>75</v>
      </c>
      <c r="K21" s="549" t="s">
        <v>95</v>
      </c>
      <c r="L21" s="549" t="s">
        <v>77</v>
      </c>
      <c r="M21" s="549" t="s">
        <v>74</v>
      </c>
      <c r="N21" s="549" t="s">
        <v>78</v>
      </c>
      <c r="O21" s="549" t="s">
        <v>48</v>
      </c>
      <c r="P21" s="549" t="s">
        <v>70</v>
      </c>
      <c r="Q21" s="549" t="s">
        <v>240</v>
      </c>
      <c r="R21" s="549" t="s">
        <v>64</v>
      </c>
      <c r="S21" s="549" t="s">
        <v>59</v>
      </c>
      <c r="T21" s="549" t="s">
        <v>63</v>
      </c>
      <c r="U21" s="549" t="s">
        <v>55</v>
      </c>
      <c r="V21" s="549" t="s">
        <v>93</v>
      </c>
      <c r="W21" s="549" t="s">
        <v>92</v>
      </c>
      <c r="X21" s="549" t="s">
        <v>58</v>
      </c>
      <c r="Y21" s="549" t="s">
        <v>52</v>
      </c>
      <c r="Z21" s="549" t="s">
        <v>98</v>
      </c>
      <c r="AA21" s="549" t="s">
        <v>89</v>
      </c>
      <c r="AB21" s="549" t="s">
        <v>94</v>
      </c>
      <c r="AC21" s="549" t="s">
        <v>61</v>
      </c>
      <c r="AD21" s="549" t="s">
        <v>97</v>
      </c>
      <c r="AE21" s="549" t="s">
        <v>81</v>
      </c>
      <c r="AF21" s="536" t="str">
        <f t="shared" si="60"/>
        <v/>
      </c>
      <c r="AG21" s="130" t="str">
        <f t="shared" si="56"/>
        <v/>
      </c>
      <c r="AH21" s="130">
        <f t="shared" si="57"/>
        <v>1</v>
      </c>
      <c r="AI21" s="130">
        <f t="shared" si="58"/>
        <v>1</v>
      </c>
      <c r="AJ21" s="130" t="str">
        <f t="shared" si="59"/>
        <v/>
      </c>
      <c r="AK21" s="130" t="str">
        <f t="shared" si="1"/>
        <v/>
      </c>
      <c r="AL21" s="130" t="str">
        <f t="shared" si="2"/>
        <v/>
      </c>
      <c r="AM21" s="130">
        <f t="shared" si="3"/>
        <v>1</v>
      </c>
      <c r="AN21" s="130" t="str">
        <f t="shared" si="4"/>
        <v/>
      </c>
      <c r="AO21" s="130" t="str">
        <f t="shared" si="5"/>
        <v/>
      </c>
      <c r="AP21" s="130">
        <f t="shared" si="6"/>
        <v>1</v>
      </c>
      <c r="AQ21" s="130">
        <f t="shared" si="7"/>
        <v>1</v>
      </c>
      <c r="AR21" s="130" t="str">
        <f t="shared" si="8"/>
        <v/>
      </c>
      <c r="AS21" s="130">
        <f t="shared" si="9"/>
        <v>1</v>
      </c>
      <c r="AT21" s="130">
        <f t="shared" si="10"/>
        <v>1</v>
      </c>
      <c r="AU21" s="130">
        <f t="shared" si="11"/>
        <v>1</v>
      </c>
      <c r="AV21" s="130" t="str">
        <f t="shared" si="12"/>
        <v/>
      </c>
      <c r="AW21" s="130">
        <f t="shared" si="13"/>
        <v>1</v>
      </c>
      <c r="AX21" s="130" t="str">
        <f t="shared" si="14"/>
        <v/>
      </c>
      <c r="AY21" s="130">
        <f t="shared" si="15"/>
        <v>1</v>
      </c>
      <c r="AZ21" s="130">
        <f t="shared" si="16"/>
        <v>1</v>
      </c>
      <c r="BA21" s="130" t="str">
        <f t="shared" si="17"/>
        <v/>
      </c>
      <c r="BB21" s="130" t="str">
        <f t="shared" si="18"/>
        <v/>
      </c>
      <c r="BC21" s="130" t="str">
        <f t="shared" si="19"/>
        <v/>
      </c>
      <c r="BD21" s="130">
        <f t="shared" si="20"/>
        <v>1</v>
      </c>
      <c r="BE21" s="130">
        <f t="shared" si="21"/>
        <v>1</v>
      </c>
      <c r="BF21" s="130" t="str">
        <f t="shared" si="22"/>
        <v/>
      </c>
      <c r="BG21" s="130" t="str">
        <f t="shared" si="23"/>
        <v/>
      </c>
      <c r="BH21" s="130">
        <f t="shared" si="24"/>
        <v>1</v>
      </c>
      <c r="BI21" s="130">
        <f t="shared" si="25"/>
        <v>1</v>
      </c>
      <c r="BJ21" s="130" t="str">
        <f t="shared" si="26"/>
        <v/>
      </c>
      <c r="BK21" s="130">
        <f t="shared" si="27"/>
        <v>1</v>
      </c>
      <c r="BL21" s="130">
        <f t="shared" si="28"/>
        <v>1</v>
      </c>
      <c r="BM21" s="130" t="str">
        <f t="shared" si="29"/>
        <v/>
      </c>
      <c r="BN21" s="130">
        <f t="shared" si="30"/>
        <v>1</v>
      </c>
      <c r="BO21" s="130">
        <f t="shared" si="31"/>
        <v>1</v>
      </c>
      <c r="BP21" s="130" t="str">
        <f t="shared" si="32"/>
        <v/>
      </c>
      <c r="BQ21" s="130" t="str">
        <f t="shared" si="33"/>
        <v/>
      </c>
      <c r="BR21" s="130" t="str">
        <f t="shared" si="34"/>
        <v/>
      </c>
      <c r="BS21" s="130" t="str">
        <f t="shared" si="35"/>
        <v/>
      </c>
      <c r="BT21" s="130">
        <f t="shared" si="36"/>
        <v>1</v>
      </c>
      <c r="BU21" s="130">
        <f t="shared" si="37"/>
        <v>1</v>
      </c>
      <c r="BV21" s="130" t="str">
        <f t="shared" si="38"/>
        <v/>
      </c>
      <c r="BW21" s="130" t="str">
        <f t="shared" si="39"/>
        <v/>
      </c>
      <c r="BX21" s="130" t="str">
        <f t="shared" si="40"/>
        <v/>
      </c>
      <c r="BY21" s="130">
        <f t="shared" si="41"/>
        <v>1</v>
      </c>
      <c r="BZ21" s="130">
        <f t="shared" si="42"/>
        <v>1</v>
      </c>
      <c r="CA21" s="130" t="str">
        <f t="shared" si="43"/>
        <v/>
      </c>
      <c r="CB21" s="130">
        <f t="shared" si="44"/>
        <v>1</v>
      </c>
      <c r="CC21" s="130" t="str">
        <f t="shared" si="45"/>
        <v/>
      </c>
      <c r="CD21" s="130">
        <f t="shared" si="46"/>
        <v>1</v>
      </c>
      <c r="CE21" s="130">
        <f t="shared" si="47"/>
        <v>1</v>
      </c>
      <c r="CF21" s="130">
        <f t="shared" si="48"/>
        <v>1</v>
      </c>
      <c r="CG21" s="130">
        <f t="shared" si="49"/>
        <v>1</v>
      </c>
      <c r="CH21" s="130" t="str">
        <f t="shared" si="50"/>
        <v/>
      </c>
      <c r="CI21" s="130" t="str">
        <f t="shared" si="51"/>
        <v/>
      </c>
      <c r="CJ21" s="130" t="str">
        <f t="shared" si="52"/>
        <v/>
      </c>
      <c r="CK21" s="130" t="str">
        <f t="shared" si="53"/>
        <v/>
      </c>
      <c r="CL21" s="130" t="str">
        <f t="shared" si="54"/>
        <v/>
      </c>
      <c r="CM21" s="130" t="str">
        <f t="shared" si="55"/>
        <v/>
      </c>
    </row>
    <row r="22" spans="1:91" s="95" customFormat="1" ht="15.95" customHeight="1">
      <c r="A22" s="919">
        <v>5</v>
      </c>
      <c r="B22" s="561">
        <v>1</v>
      </c>
      <c r="C22" s="558" t="s">
        <v>312</v>
      </c>
      <c r="D22" s="572" t="s">
        <v>223</v>
      </c>
      <c r="E22" s="572" t="s">
        <v>442</v>
      </c>
      <c r="F22" s="572" t="s">
        <v>13</v>
      </c>
      <c r="G22" s="572" t="s">
        <v>95</v>
      </c>
      <c r="H22" s="572" t="s">
        <v>69</v>
      </c>
      <c r="I22" s="572" t="s">
        <v>56</v>
      </c>
      <c r="J22" s="572" t="s">
        <v>60</v>
      </c>
      <c r="K22" s="572" t="s">
        <v>65</v>
      </c>
      <c r="L22" s="572" t="s">
        <v>84</v>
      </c>
      <c r="M22" s="572" t="s">
        <v>73</v>
      </c>
      <c r="N22" s="572" t="s">
        <v>50</v>
      </c>
      <c r="O22" s="572" t="s">
        <v>97</v>
      </c>
      <c r="P22" s="572" t="s">
        <v>86</v>
      </c>
      <c r="Q22" s="572" t="s">
        <v>89</v>
      </c>
      <c r="R22" s="572" t="s">
        <v>49</v>
      </c>
      <c r="S22" s="572" t="s">
        <v>240</v>
      </c>
      <c r="T22" s="572" t="s">
        <v>87</v>
      </c>
      <c r="U22" s="572" t="s">
        <v>62</v>
      </c>
      <c r="V22" s="572" t="s">
        <v>93</v>
      </c>
      <c r="W22" s="572" t="s">
        <v>79</v>
      </c>
      <c r="X22" s="572" t="s">
        <v>74</v>
      </c>
      <c r="Y22" s="572" t="s">
        <v>94</v>
      </c>
      <c r="Z22" s="572" t="s">
        <v>51</v>
      </c>
      <c r="AA22" s="572" t="s">
        <v>78</v>
      </c>
      <c r="AB22" s="572" t="s">
        <v>91</v>
      </c>
      <c r="AC22" s="572" t="s">
        <v>77</v>
      </c>
      <c r="AD22" s="572" t="s">
        <v>58</v>
      </c>
      <c r="AE22" s="572" t="s">
        <v>64</v>
      </c>
      <c r="AF22" s="570">
        <f t="shared" si="60"/>
        <v>1</v>
      </c>
      <c r="AG22" s="131" t="str">
        <f t="shared" si="56"/>
        <v/>
      </c>
      <c r="AH22" s="131" t="str">
        <f t="shared" si="57"/>
        <v/>
      </c>
      <c r="AI22" s="131" t="str">
        <f t="shared" si="58"/>
        <v/>
      </c>
      <c r="AJ22" s="131">
        <f t="shared" si="59"/>
        <v>1</v>
      </c>
      <c r="AK22" s="131">
        <f t="shared" si="1"/>
        <v>1</v>
      </c>
      <c r="AL22" s="131">
        <f t="shared" si="2"/>
        <v>1</v>
      </c>
      <c r="AM22" s="131" t="str">
        <f t="shared" si="3"/>
        <v/>
      </c>
      <c r="AN22" s="131" t="str">
        <f t="shared" si="4"/>
        <v/>
      </c>
      <c r="AO22" s="131" t="str">
        <f t="shared" si="5"/>
        <v/>
      </c>
      <c r="AP22" s="131" t="str">
        <f t="shared" si="6"/>
        <v/>
      </c>
      <c r="AQ22" s="131">
        <f t="shared" si="7"/>
        <v>1</v>
      </c>
      <c r="AR22" s="131" t="str">
        <f t="shared" si="8"/>
        <v/>
      </c>
      <c r="AS22" s="131">
        <f t="shared" si="9"/>
        <v>1</v>
      </c>
      <c r="AT22" s="131">
        <f t="shared" si="10"/>
        <v>1</v>
      </c>
      <c r="AU22" s="131" t="str">
        <f t="shared" si="11"/>
        <v/>
      </c>
      <c r="AV22" s="131">
        <f t="shared" si="12"/>
        <v>1</v>
      </c>
      <c r="AW22" s="131" t="str">
        <f t="shared" si="13"/>
        <v/>
      </c>
      <c r="AX22" s="131">
        <f t="shared" si="14"/>
        <v>1</v>
      </c>
      <c r="AY22" s="131" t="str">
        <f t="shared" si="15"/>
        <v/>
      </c>
      <c r="AZ22" s="131">
        <f t="shared" si="16"/>
        <v>1</v>
      </c>
      <c r="BA22" s="131">
        <f t="shared" si="17"/>
        <v>1</v>
      </c>
      <c r="BB22" s="131" t="str">
        <f t="shared" si="18"/>
        <v/>
      </c>
      <c r="BC22" s="131" t="str">
        <f t="shared" si="19"/>
        <v/>
      </c>
      <c r="BD22" s="131">
        <f t="shared" si="20"/>
        <v>1</v>
      </c>
      <c r="BE22" s="131" t="str">
        <f t="shared" si="21"/>
        <v/>
      </c>
      <c r="BF22" s="131" t="str">
        <f t="shared" si="22"/>
        <v/>
      </c>
      <c r="BG22" s="131">
        <f t="shared" si="23"/>
        <v>1</v>
      </c>
      <c r="BH22" s="131">
        <f t="shared" si="24"/>
        <v>1</v>
      </c>
      <c r="BI22" s="131" t="str">
        <f t="shared" si="25"/>
        <v/>
      </c>
      <c r="BJ22" s="131" t="str">
        <f t="shared" si="26"/>
        <v/>
      </c>
      <c r="BK22" s="131">
        <f t="shared" si="27"/>
        <v>1</v>
      </c>
      <c r="BL22" s="131">
        <f t="shared" si="28"/>
        <v>1</v>
      </c>
      <c r="BM22" s="131">
        <f t="shared" si="29"/>
        <v>1</v>
      </c>
      <c r="BN22" s="131" t="str">
        <f t="shared" si="30"/>
        <v/>
      </c>
      <c r="BO22" s="131" t="str">
        <f t="shared" si="31"/>
        <v/>
      </c>
      <c r="BP22" s="131" t="str">
        <f t="shared" si="32"/>
        <v/>
      </c>
      <c r="BQ22" s="131" t="str">
        <f t="shared" si="33"/>
        <v/>
      </c>
      <c r="BR22" s="131" t="str">
        <f t="shared" si="34"/>
        <v/>
      </c>
      <c r="BS22" s="131" t="str">
        <f t="shared" si="35"/>
        <v/>
      </c>
      <c r="BT22" s="131">
        <f t="shared" si="36"/>
        <v>1</v>
      </c>
      <c r="BU22" s="131">
        <f t="shared" si="37"/>
        <v>1</v>
      </c>
      <c r="BV22" s="131">
        <f t="shared" si="38"/>
        <v>1</v>
      </c>
      <c r="BW22" s="131">
        <f t="shared" si="39"/>
        <v>1</v>
      </c>
      <c r="BX22" s="131">
        <f t="shared" si="40"/>
        <v>1</v>
      </c>
      <c r="BY22" s="131" t="str">
        <f t="shared" si="41"/>
        <v/>
      </c>
      <c r="BZ22" s="131">
        <f t="shared" si="42"/>
        <v>1</v>
      </c>
      <c r="CA22" s="131">
        <f t="shared" si="43"/>
        <v>1</v>
      </c>
      <c r="CB22" s="131">
        <f t="shared" si="44"/>
        <v>1</v>
      </c>
      <c r="CC22" s="131" t="str">
        <f t="shared" si="45"/>
        <v/>
      </c>
      <c r="CD22" s="131">
        <f t="shared" si="46"/>
        <v>1</v>
      </c>
      <c r="CE22" s="131" t="str">
        <f t="shared" si="47"/>
        <v/>
      </c>
      <c r="CF22" s="131">
        <f t="shared" si="48"/>
        <v>1</v>
      </c>
      <c r="CG22" s="131" t="str">
        <f t="shared" si="49"/>
        <v/>
      </c>
      <c r="CH22" s="131" t="str">
        <f t="shared" si="50"/>
        <v/>
      </c>
      <c r="CI22" s="131" t="str">
        <f t="shared" si="51"/>
        <v/>
      </c>
      <c r="CJ22" s="131" t="str">
        <f t="shared" si="52"/>
        <v/>
      </c>
      <c r="CK22" s="131" t="str">
        <f t="shared" si="53"/>
        <v/>
      </c>
      <c r="CL22" s="131" t="str">
        <f t="shared" si="54"/>
        <v/>
      </c>
      <c r="CM22" s="131" t="str">
        <f t="shared" si="55"/>
        <v/>
      </c>
    </row>
    <row r="23" spans="1:91" s="95" customFormat="1" ht="15.95" customHeight="1">
      <c r="A23" s="920"/>
      <c r="B23" s="562">
        <v>2</v>
      </c>
      <c r="C23" s="559" t="s">
        <v>314</v>
      </c>
      <c r="D23" s="573" t="s">
        <v>62</v>
      </c>
      <c r="E23" s="573" t="s">
        <v>49</v>
      </c>
      <c r="F23" s="573" t="s">
        <v>58</v>
      </c>
      <c r="G23" s="573" t="s">
        <v>93</v>
      </c>
      <c r="H23" s="573" t="s">
        <v>74</v>
      </c>
      <c r="I23" s="573" t="s">
        <v>442</v>
      </c>
      <c r="J23" s="573" t="s">
        <v>80</v>
      </c>
      <c r="K23" s="573" t="s">
        <v>95</v>
      </c>
      <c r="L23" s="573" t="s">
        <v>64</v>
      </c>
      <c r="M23" s="573" t="s">
        <v>84</v>
      </c>
      <c r="N23" s="573" t="s">
        <v>86</v>
      </c>
      <c r="O23" s="574" t="s">
        <v>91</v>
      </c>
      <c r="P23" s="573" t="s">
        <v>97</v>
      </c>
      <c r="Q23" s="574" t="s">
        <v>60</v>
      </c>
      <c r="R23" s="573" t="s">
        <v>89</v>
      </c>
      <c r="S23" s="573" t="s">
        <v>78</v>
      </c>
      <c r="T23" s="573" t="s">
        <v>63</v>
      </c>
      <c r="U23" s="573" t="s">
        <v>87</v>
      </c>
      <c r="V23" s="573" t="s">
        <v>223</v>
      </c>
      <c r="W23" s="573" t="s">
        <v>79</v>
      </c>
      <c r="X23" s="573" t="s">
        <v>51</v>
      </c>
      <c r="Y23" s="573" t="s">
        <v>73</v>
      </c>
      <c r="Z23" s="573" t="s">
        <v>69</v>
      </c>
      <c r="AA23" s="573" t="s">
        <v>56</v>
      </c>
      <c r="AB23" s="573" t="s">
        <v>94</v>
      </c>
      <c r="AC23" s="573" t="s">
        <v>77</v>
      </c>
      <c r="AD23" s="573" t="s">
        <v>240</v>
      </c>
      <c r="AE23" s="573" t="s">
        <v>13</v>
      </c>
      <c r="AF23" s="570">
        <f t="shared" si="60"/>
        <v>1</v>
      </c>
      <c r="AG23" s="131" t="str">
        <f t="shared" si="56"/>
        <v/>
      </c>
      <c r="AH23" s="131" t="str">
        <f t="shared" si="57"/>
        <v/>
      </c>
      <c r="AI23" s="131" t="str">
        <f t="shared" si="58"/>
        <v/>
      </c>
      <c r="AJ23" s="131">
        <f t="shared" si="59"/>
        <v>1</v>
      </c>
      <c r="AK23" s="131" t="str">
        <f t="shared" si="1"/>
        <v/>
      </c>
      <c r="AL23" s="131">
        <f t="shared" si="2"/>
        <v>1</v>
      </c>
      <c r="AM23" s="131" t="str">
        <f t="shared" si="3"/>
        <v/>
      </c>
      <c r="AN23" s="131" t="str">
        <f t="shared" si="4"/>
        <v/>
      </c>
      <c r="AO23" s="131" t="str">
        <f t="shared" si="5"/>
        <v/>
      </c>
      <c r="AP23" s="131" t="str">
        <f t="shared" si="6"/>
        <v/>
      </c>
      <c r="AQ23" s="131">
        <f t="shared" si="7"/>
        <v>1</v>
      </c>
      <c r="AR23" s="131" t="str">
        <f t="shared" si="8"/>
        <v/>
      </c>
      <c r="AS23" s="131">
        <f t="shared" si="9"/>
        <v>1</v>
      </c>
      <c r="AT23" s="131">
        <f t="shared" si="10"/>
        <v>1</v>
      </c>
      <c r="AU23" s="131" t="str">
        <f t="shared" si="11"/>
        <v/>
      </c>
      <c r="AV23" s="131">
        <f t="shared" si="12"/>
        <v>1</v>
      </c>
      <c r="AW23" s="131" t="str">
        <f t="shared" si="13"/>
        <v/>
      </c>
      <c r="AX23" s="131">
        <f t="shared" si="14"/>
        <v>1</v>
      </c>
      <c r="AY23" s="131">
        <f t="shared" si="15"/>
        <v>1</v>
      </c>
      <c r="AZ23" s="131">
        <f t="shared" si="16"/>
        <v>1</v>
      </c>
      <c r="BA23" s="131" t="str">
        <f t="shared" si="17"/>
        <v/>
      </c>
      <c r="BB23" s="131" t="str">
        <f t="shared" si="18"/>
        <v/>
      </c>
      <c r="BC23" s="131" t="str">
        <f t="shared" si="19"/>
        <v/>
      </c>
      <c r="BD23" s="131">
        <f t="shared" si="20"/>
        <v>1</v>
      </c>
      <c r="BE23" s="131" t="str">
        <f t="shared" si="21"/>
        <v/>
      </c>
      <c r="BF23" s="131" t="str">
        <f t="shared" si="22"/>
        <v/>
      </c>
      <c r="BG23" s="131">
        <f t="shared" si="23"/>
        <v>1</v>
      </c>
      <c r="BH23" s="131">
        <f t="shared" si="24"/>
        <v>1</v>
      </c>
      <c r="BI23" s="131" t="str">
        <f t="shared" si="25"/>
        <v/>
      </c>
      <c r="BJ23" s="131" t="str">
        <f t="shared" si="26"/>
        <v/>
      </c>
      <c r="BK23" s="131">
        <f t="shared" si="27"/>
        <v>1</v>
      </c>
      <c r="BL23" s="131">
        <f t="shared" si="28"/>
        <v>1</v>
      </c>
      <c r="BM23" s="131">
        <f t="shared" si="29"/>
        <v>1</v>
      </c>
      <c r="BN23" s="131">
        <f t="shared" si="30"/>
        <v>1</v>
      </c>
      <c r="BO23" s="131" t="str">
        <f t="shared" si="31"/>
        <v/>
      </c>
      <c r="BP23" s="131" t="str">
        <f t="shared" si="32"/>
        <v/>
      </c>
      <c r="BQ23" s="131" t="str">
        <f t="shared" si="33"/>
        <v/>
      </c>
      <c r="BR23" s="131" t="str">
        <f t="shared" si="34"/>
        <v/>
      </c>
      <c r="BS23" s="131" t="str">
        <f t="shared" si="35"/>
        <v/>
      </c>
      <c r="BT23" s="131">
        <f t="shared" si="36"/>
        <v>1</v>
      </c>
      <c r="BU23" s="131">
        <f t="shared" si="37"/>
        <v>1</v>
      </c>
      <c r="BV23" s="131">
        <f t="shared" si="38"/>
        <v>1</v>
      </c>
      <c r="BW23" s="131">
        <f t="shared" si="39"/>
        <v>1</v>
      </c>
      <c r="BX23" s="131">
        <f t="shared" si="40"/>
        <v>1</v>
      </c>
      <c r="BY23" s="131" t="str">
        <f t="shared" si="41"/>
        <v/>
      </c>
      <c r="BZ23" s="131">
        <f t="shared" si="42"/>
        <v>1</v>
      </c>
      <c r="CA23" s="131">
        <f t="shared" si="43"/>
        <v>1</v>
      </c>
      <c r="CB23" s="131">
        <f t="shared" si="44"/>
        <v>1</v>
      </c>
      <c r="CC23" s="131" t="str">
        <f t="shared" si="45"/>
        <v/>
      </c>
      <c r="CD23" s="131">
        <f t="shared" si="46"/>
        <v>1</v>
      </c>
      <c r="CE23" s="131" t="str">
        <f t="shared" si="47"/>
        <v/>
      </c>
      <c r="CF23" s="131">
        <f t="shared" si="48"/>
        <v>1</v>
      </c>
      <c r="CG23" s="131" t="str">
        <f t="shared" si="49"/>
        <v/>
      </c>
      <c r="CH23" s="131" t="str">
        <f t="shared" si="50"/>
        <v/>
      </c>
      <c r="CI23" s="131" t="str">
        <f t="shared" si="51"/>
        <v/>
      </c>
      <c r="CJ23" s="131" t="str">
        <f t="shared" si="52"/>
        <v/>
      </c>
      <c r="CK23" s="131" t="str">
        <f t="shared" si="53"/>
        <v/>
      </c>
      <c r="CL23" s="131" t="str">
        <f t="shared" si="54"/>
        <v/>
      </c>
      <c r="CM23" s="131" t="str">
        <f t="shared" si="55"/>
        <v/>
      </c>
    </row>
    <row r="24" spans="1:91" s="95" customFormat="1" ht="15.95" customHeight="1">
      <c r="A24" s="920"/>
      <c r="B24" s="562">
        <v>3</v>
      </c>
      <c r="C24" s="559" t="s">
        <v>357</v>
      </c>
      <c r="D24" s="573" t="s">
        <v>74</v>
      </c>
      <c r="E24" s="573" t="s">
        <v>49</v>
      </c>
      <c r="F24" s="573" t="s">
        <v>93</v>
      </c>
      <c r="G24" s="573" t="s">
        <v>63</v>
      </c>
      <c r="H24" s="574" t="s">
        <v>73</v>
      </c>
      <c r="I24" s="573" t="s">
        <v>46</v>
      </c>
      <c r="J24" s="573" t="s">
        <v>80</v>
      </c>
      <c r="K24" s="573" t="s">
        <v>84</v>
      </c>
      <c r="L24" s="573" t="s">
        <v>77</v>
      </c>
      <c r="M24" s="573" t="s">
        <v>58</v>
      </c>
      <c r="N24" s="573" t="s">
        <v>94</v>
      </c>
      <c r="O24" s="573" t="s">
        <v>79</v>
      </c>
      <c r="P24" s="573" t="s">
        <v>60</v>
      </c>
      <c r="Q24" s="573" t="s">
        <v>50</v>
      </c>
      <c r="R24" s="573" t="s">
        <v>64</v>
      </c>
      <c r="S24" s="573" t="s">
        <v>78</v>
      </c>
      <c r="T24" s="573" t="s">
        <v>95</v>
      </c>
      <c r="U24" s="573" t="s">
        <v>62</v>
      </c>
      <c r="V24" s="573" t="s">
        <v>86</v>
      </c>
      <c r="W24" s="573" t="s">
        <v>87</v>
      </c>
      <c r="X24" s="573" t="s">
        <v>51</v>
      </c>
      <c r="Y24" s="573" t="s">
        <v>240</v>
      </c>
      <c r="Z24" s="573" t="s">
        <v>69</v>
      </c>
      <c r="AA24" s="573" t="s">
        <v>56</v>
      </c>
      <c r="AB24" s="574" t="s">
        <v>91</v>
      </c>
      <c r="AC24" s="573" t="s">
        <v>97</v>
      </c>
      <c r="AD24" s="573" t="s">
        <v>89</v>
      </c>
      <c r="AE24" s="573" t="s">
        <v>13</v>
      </c>
      <c r="AF24" s="570">
        <f t="shared" si="60"/>
        <v>1</v>
      </c>
      <c r="AG24" s="131">
        <f t="shared" si="56"/>
        <v>1</v>
      </c>
      <c r="AH24" s="131" t="str">
        <f t="shared" si="57"/>
        <v/>
      </c>
      <c r="AI24" s="131" t="str">
        <f t="shared" si="58"/>
        <v/>
      </c>
      <c r="AJ24" s="131">
        <f t="shared" si="59"/>
        <v>1</v>
      </c>
      <c r="AK24" s="131">
        <f t="shared" si="1"/>
        <v>1</v>
      </c>
      <c r="AL24" s="131">
        <f t="shared" si="2"/>
        <v>1</v>
      </c>
      <c r="AM24" s="131" t="str">
        <f t="shared" si="3"/>
        <v/>
      </c>
      <c r="AN24" s="131" t="str">
        <f t="shared" si="4"/>
        <v/>
      </c>
      <c r="AO24" s="131" t="str">
        <f t="shared" si="5"/>
        <v/>
      </c>
      <c r="AP24" s="131" t="str">
        <f t="shared" si="6"/>
        <v/>
      </c>
      <c r="AQ24" s="131">
        <f t="shared" si="7"/>
        <v>1</v>
      </c>
      <c r="AR24" s="131" t="str">
        <f t="shared" si="8"/>
        <v/>
      </c>
      <c r="AS24" s="131">
        <f t="shared" si="9"/>
        <v>1</v>
      </c>
      <c r="AT24" s="131">
        <f t="shared" si="10"/>
        <v>1</v>
      </c>
      <c r="AU24" s="131" t="str">
        <f t="shared" si="11"/>
        <v/>
      </c>
      <c r="AV24" s="131">
        <f t="shared" si="12"/>
        <v>1</v>
      </c>
      <c r="AW24" s="131" t="str">
        <f t="shared" si="13"/>
        <v/>
      </c>
      <c r="AX24" s="131">
        <f t="shared" si="14"/>
        <v>1</v>
      </c>
      <c r="AY24" s="131">
        <f t="shared" si="15"/>
        <v>1</v>
      </c>
      <c r="AZ24" s="131">
        <f t="shared" si="16"/>
        <v>1</v>
      </c>
      <c r="BA24" s="131" t="str">
        <f t="shared" si="17"/>
        <v/>
      </c>
      <c r="BB24" s="131" t="str">
        <f t="shared" si="18"/>
        <v/>
      </c>
      <c r="BC24" s="131" t="str">
        <f t="shared" si="19"/>
        <v/>
      </c>
      <c r="BD24" s="131">
        <f t="shared" si="20"/>
        <v>1</v>
      </c>
      <c r="BE24" s="131" t="str">
        <f t="shared" si="21"/>
        <v/>
      </c>
      <c r="BF24" s="131" t="str">
        <f t="shared" si="22"/>
        <v/>
      </c>
      <c r="BG24" s="131">
        <f t="shared" si="23"/>
        <v>1</v>
      </c>
      <c r="BH24" s="131">
        <f t="shared" si="24"/>
        <v>1</v>
      </c>
      <c r="BI24" s="131" t="str">
        <f t="shared" si="25"/>
        <v/>
      </c>
      <c r="BJ24" s="131" t="str">
        <f t="shared" si="26"/>
        <v/>
      </c>
      <c r="BK24" s="131">
        <f t="shared" si="27"/>
        <v>1</v>
      </c>
      <c r="BL24" s="131">
        <f t="shared" si="28"/>
        <v>1</v>
      </c>
      <c r="BM24" s="131">
        <f t="shared" si="29"/>
        <v>1</v>
      </c>
      <c r="BN24" s="131">
        <f t="shared" si="30"/>
        <v>1</v>
      </c>
      <c r="BO24" s="131" t="str">
        <f t="shared" si="31"/>
        <v/>
      </c>
      <c r="BP24" s="131" t="str">
        <f t="shared" si="32"/>
        <v/>
      </c>
      <c r="BQ24" s="131" t="str">
        <f t="shared" si="33"/>
        <v/>
      </c>
      <c r="BR24" s="131" t="str">
        <f t="shared" si="34"/>
        <v/>
      </c>
      <c r="BS24" s="131" t="str">
        <f t="shared" si="35"/>
        <v/>
      </c>
      <c r="BT24" s="131">
        <f t="shared" si="36"/>
        <v>1</v>
      </c>
      <c r="BU24" s="131">
        <f t="shared" si="37"/>
        <v>1</v>
      </c>
      <c r="BV24" s="131">
        <f t="shared" si="38"/>
        <v>1</v>
      </c>
      <c r="BW24" s="131">
        <f t="shared" si="39"/>
        <v>1</v>
      </c>
      <c r="BX24" s="131">
        <f t="shared" si="40"/>
        <v>1</v>
      </c>
      <c r="BY24" s="131" t="str">
        <f t="shared" si="41"/>
        <v/>
      </c>
      <c r="BZ24" s="131">
        <f t="shared" si="42"/>
        <v>1</v>
      </c>
      <c r="CA24" s="131" t="str">
        <f t="shared" si="43"/>
        <v/>
      </c>
      <c r="CB24" s="131">
        <f t="shared" si="44"/>
        <v>1</v>
      </c>
      <c r="CC24" s="131" t="str">
        <f t="shared" si="45"/>
        <v/>
      </c>
      <c r="CD24" s="131">
        <f t="shared" si="46"/>
        <v>1</v>
      </c>
      <c r="CE24" s="131" t="str">
        <f t="shared" si="47"/>
        <v/>
      </c>
      <c r="CF24" s="131">
        <f t="shared" si="48"/>
        <v>1</v>
      </c>
      <c r="CG24" s="131" t="str">
        <f t="shared" si="49"/>
        <v/>
      </c>
      <c r="CH24" s="131" t="str">
        <f t="shared" si="50"/>
        <v/>
      </c>
      <c r="CI24" s="131" t="str">
        <f t="shared" si="51"/>
        <v/>
      </c>
      <c r="CJ24" s="131" t="str">
        <f t="shared" si="52"/>
        <v/>
      </c>
      <c r="CK24" s="131" t="str">
        <f t="shared" si="53"/>
        <v/>
      </c>
      <c r="CL24" s="131" t="str">
        <f t="shared" si="54"/>
        <v/>
      </c>
      <c r="CM24" s="131" t="str">
        <f t="shared" si="55"/>
        <v/>
      </c>
    </row>
    <row r="25" spans="1:91" s="95" customFormat="1" ht="15.95" customHeight="1">
      <c r="A25" s="920"/>
      <c r="B25" s="562">
        <v>4</v>
      </c>
      <c r="C25" s="559" t="s">
        <v>358</v>
      </c>
      <c r="D25" s="573" t="s">
        <v>442</v>
      </c>
      <c r="E25" s="573" t="s">
        <v>223</v>
      </c>
      <c r="F25" s="573" t="s">
        <v>51</v>
      </c>
      <c r="G25" s="573" t="s">
        <v>80</v>
      </c>
      <c r="H25" s="573" t="s">
        <v>63</v>
      </c>
      <c r="I25" s="573" t="s">
        <v>62</v>
      </c>
      <c r="J25" s="573" t="s">
        <v>95</v>
      </c>
      <c r="K25" s="573" t="s">
        <v>73</v>
      </c>
      <c r="L25" s="573" t="s">
        <v>71</v>
      </c>
      <c r="M25" s="573" t="s">
        <v>50</v>
      </c>
      <c r="N25" s="573" t="s">
        <v>91</v>
      </c>
      <c r="O25" s="573" t="s">
        <v>86</v>
      </c>
      <c r="P25" s="573" t="s">
        <v>74</v>
      </c>
      <c r="Q25" s="573" t="s">
        <v>79</v>
      </c>
      <c r="R25" s="573" t="s">
        <v>77</v>
      </c>
      <c r="S25" s="573" t="s">
        <v>87</v>
      </c>
      <c r="T25" s="573" t="s">
        <v>46</v>
      </c>
      <c r="U25" s="573" t="s">
        <v>94</v>
      </c>
      <c r="V25" s="573" t="s">
        <v>60</v>
      </c>
      <c r="W25" s="573" t="s">
        <v>97</v>
      </c>
      <c r="X25" s="573" t="s">
        <v>58</v>
      </c>
      <c r="Y25" s="573" t="s">
        <v>84</v>
      </c>
      <c r="Z25" s="573" t="s">
        <v>64</v>
      </c>
      <c r="AA25" s="573" t="s">
        <v>69</v>
      </c>
      <c r="AB25" s="573" t="s">
        <v>13</v>
      </c>
      <c r="AC25" s="573" t="s">
        <v>240</v>
      </c>
      <c r="AD25" s="574" t="s">
        <v>93</v>
      </c>
      <c r="AE25" s="573" t="s">
        <v>89</v>
      </c>
      <c r="AF25" s="570">
        <f t="shared" si="60"/>
        <v>1</v>
      </c>
      <c r="AG25" s="131">
        <f t="shared" si="56"/>
        <v>1</v>
      </c>
      <c r="AH25" s="131" t="str">
        <f t="shared" si="57"/>
        <v/>
      </c>
      <c r="AI25" s="131" t="str">
        <f t="shared" si="58"/>
        <v/>
      </c>
      <c r="AJ25" s="131" t="str">
        <f t="shared" si="59"/>
        <v/>
      </c>
      <c r="AK25" s="131">
        <f t="shared" si="1"/>
        <v>1</v>
      </c>
      <c r="AL25" s="131">
        <f t="shared" si="2"/>
        <v>1</v>
      </c>
      <c r="AM25" s="131" t="str">
        <f t="shared" si="3"/>
        <v/>
      </c>
      <c r="AN25" s="131" t="str">
        <f t="shared" si="4"/>
        <v/>
      </c>
      <c r="AO25" s="131" t="str">
        <f t="shared" si="5"/>
        <v/>
      </c>
      <c r="AP25" s="131" t="str">
        <f t="shared" si="6"/>
        <v/>
      </c>
      <c r="AQ25" s="131" t="str">
        <f t="shared" si="7"/>
        <v/>
      </c>
      <c r="AR25" s="131" t="str">
        <f t="shared" si="8"/>
        <v/>
      </c>
      <c r="AS25" s="131">
        <f t="shared" si="9"/>
        <v>1</v>
      </c>
      <c r="AT25" s="131">
        <f t="shared" si="10"/>
        <v>1</v>
      </c>
      <c r="AU25" s="131" t="str">
        <f t="shared" si="11"/>
        <v/>
      </c>
      <c r="AV25" s="131">
        <f t="shared" si="12"/>
        <v>1</v>
      </c>
      <c r="AW25" s="131" t="str">
        <f t="shared" si="13"/>
        <v/>
      </c>
      <c r="AX25" s="131">
        <f t="shared" si="14"/>
        <v>1</v>
      </c>
      <c r="AY25" s="131">
        <f t="shared" si="15"/>
        <v>1</v>
      </c>
      <c r="AZ25" s="131">
        <f t="shared" si="16"/>
        <v>1</v>
      </c>
      <c r="BA25" s="131" t="str">
        <f t="shared" si="17"/>
        <v/>
      </c>
      <c r="BB25" s="131" t="str">
        <f t="shared" si="18"/>
        <v/>
      </c>
      <c r="BC25" s="131" t="str">
        <f t="shared" si="19"/>
        <v/>
      </c>
      <c r="BD25" s="131">
        <f t="shared" si="20"/>
        <v>1</v>
      </c>
      <c r="BE25" s="131" t="str">
        <f t="shared" si="21"/>
        <v/>
      </c>
      <c r="BF25" s="131">
        <f t="shared" si="22"/>
        <v>1</v>
      </c>
      <c r="BG25" s="131">
        <f t="shared" si="23"/>
        <v>1</v>
      </c>
      <c r="BH25" s="131">
        <f t="shared" si="24"/>
        <v>1</v>
      </c>
      <c r="BI25" s="131" t="str">
        <f t="shared" si="25"/>
        <v/>
      </c>
      <c r="BJ25" s="131" t="str">
        <f t="shared" si="26"/>
        <v/>
      </c>
      <c r="BK25" s="131">
        <f t="shared" si="27"/>
        <v>1</v>
      </c>
      <c r="BL25" s="131" t="str">
        <f t="shared" si="28"/>
        <v/>
      </c>
      <c r="BM25" s="131">
        <f t="shared" si="29"/>
        <v>1</v>
      </c>
      <c r="BN25" s="131">
        <f t="shared" si="30"/>
        <v>1</v>
      </c>
      <c r="BO25" s="131" t="str">
        <f t="shared" si="31"/>
        <v/>
      </c>
      <c r="BP25" s="131" t="str">
        <f t="shared" si="32"/>
        <v/>
      </c>
      <c r="BQ25" s="131" t="str">
        <f t="shared" si="33"/>
        <v/>
      </c>
      <c r="BR25" s="131" t="str">
        <f t="shared" si="34"/>
        <v/>
      </c>
      <c r="BS25" s="131" t="str">
        <f t="shared" si="35"/>
        <v/>
      </c>
      <c r="BT25" s="131">
        <f t="shared" si="36"/>
        <v>1</v>
      </c>
      <c r="BU25" s="131">
        <f t="shared" si="37"/>
        <v>1</v>
      </c>
      <c r="BV25" s="131">
        <f t="shared" si="38"/>
        <v>1</v>
      </c>
      <c r="BW25" s="131">
        <f t="shared" si="39"/>
        <v>1</v>
      </c>
      <c r="BX25" s="131">
        <f t="shared" si="40"/>
        <v>1</v>
      </c>
      <c r="BY25" s="131" t="str">
        <f t="shared" si="41"/>
        <v/>
      </c>
      <c r="BZ25" s="131">
        <f t="shared" si="42"/>
        <v>1</v>
      </c>
      <c r="CA25" s="131">
        <f t="shared" si="43"/>
        <v>1</v>
      </c>
      <c r="CB25" s="131">
        <f t="shared" si="44"/>
        <v>1</v>
      </c>
      <c r="CC25" s="131" t="str">
        <f t="shared" si="45"/>
        <v/>
      </c>
      <c r="CD25" s="131">
        <f t="shared" si="46"/>
        <v>1</v>
      </c>
      <c r="CE25" s="131" t="str">
        <f t="shared" si="47"/>
        <v/>
      </c>
      <c r="CF25" s="131">
        <f t="shared" si="48"/>
        <v>1</v>
      </c>
      <c r="CG25" s="131" t="str">
        <f t="shared" si="49"/>
        <v/>
      </c>
      <c r="CH25" s="131" t="str">
        <f t="shared" si="50"/>
        <v/>
      </c>
      <c r="CI25" s="131" t="str">
        <f t="shared" si="51"/>
        <v/>
      </c>
      <c r="CJ25" s="131" t="str">
        <f t="shared" si="52"/>
        <v/>
      </c>
      <c r="CK25" s="131" t="str">
        <f t="shared" si="53"/>
        <v/>
      </c>
      <c r="CL25" s="131" t="str">
        <f t="shared" si="54"/>
        <v/>
      </c>
      <c r="CM25" s="131" t="str">
        <f t="shared" si="55"/>
        <v/>
      </c>
    </row>
    <row r="26" spans="1:91" s="95" customFormat="1" ht="15.95" customHeight="1">
      <c r="A26" s="921"/>
      <c r="B26" s="563">
        <v>5</v>
      </c>
      <c r="C26" s="560" t="s">
        <v>359</v>
      </c>
      <c r="D26" s="575" t="s">
        <v>87</v>
      </c>
      <c r="E26" s="576" t="s">
        <v>49</v>
      </c>
      <c r="F26" s="575" t="s">
        <v>74</v>
      </c>
      <c r="G26" s="575" t="s">
        <v>80</v>
      </c>
      <c r="H26" s="575" t="s">
        <v>442</v>
      </c>
      <c r="I26" s="575" t="s">
        <v>95</v>
      </c>
      <c r="J26" s="575" t="s">
        <v>60</v>
      </c>
      <c r="K26" s="575" t="s">
        <v>73</v>
      </c>
      <c r="L26" s="575" t="s">
        <v>71</v>
      </c>
      <c r="M26" s="576" t="s">
        <v>50</v>
      </c>
      <c r="N26" s="575" t="s">
        <v>62</v>
      </c>
      <c r="O26" s="575" t="s">
        <v>240</v>
      </c>
      <c r="P26" s="575" t="s">
        <v>63</v>
      </c>
      <c r="Q26" s="575" t="s">
        <v>79</v>
      </c>
      <c r="R26" s="575" t="s">
        <v>77</v>
      </c>
      <c r="S26" s="575" t="s">
        <v>93</v>
      </c>
      <c r="T26" s="575" t="s">
        <v>46</v>
      </c>
      <c r="U26" s="575" t="s">
        <v>223</v>
      </c>
      <c r="V26" s="575" t="s">
        <v>94</v>
      </c>
      <c r="W26" s="575" t="s">
        <v>89</v>
      </c>
      <c r="X26" s="576" t="s">
        <v>51</v>
      </c>
      <c r="Y26" s="575" t="s">
        <v>64</v>
      </c>
      <c r="Z26" s="575" t="s">
        <v>86</v>
      </c>
      <c r="AA26" s="575" t="s">
        <v>69</v>
      </c>
      <c r="AB26" s="575" t="s">
        <v>13</v>
      </c>
      <c r="AC26" s="575" t="s">
        <v>58</v>
      </c>
      <c r="AD26" s="575" t="s">
        <v>91</v>
      </c>
      <c r="AE26" s="575" t="s">
        <v>84</v>
      </c>
      <c r="AF26" s="570">
        <f t="shared" si="60"/>
        <v>1</v>
      </c>
      <c r="AG26" s="131">
        <f t="shared" si="56"/>
        <v>1</v>
      </c>
      <c r="AH26" s="131" t="str">
        <f t="shared" si="57"/>
        <v/>
      </c>
      <c r="AI26" s="131" t="str">
        <f t="shared" si="58"/>
        <v/>
      </c>
      <c r="AJ26" s="131">
        <f t="shared" si="59"/>
        <v>1</v>
      </c>
      <c r="AK26" s="131">
        <f t="shared" si="1"/>
        <v>1</v>
      </c>
      <c r="AL26" s="131">
        <f t="shared" si="2"/>
        <v>1</v>
      </c>
      <c r="AM26" s="131" t="str">
        <f t="shared" si="3"/>
        <v/>
      </c>
      <c r="AN26" s="131" t="str">
        <f t="shared" si="4"/>
        <v/>
      </c>
      <c r="AO26" s="131" t="str">
        <f t="shared" si="5"/>
        <v/>
      </c>
      <c r="AP26" s="131" t="str">
        <f t="shared" si="6"/>
        <v/>
      </c>
      <c r="AQ26" s="131" t="str">
        <f t="shared" si="7"/>
        <v/>
      </c>
      <c r="AR26" s="131" t="str">
        <f t="shared" si="8"/>
        <v/>
      </c>
      <c r="AS26" s="131">
        <f t="shared" si="9"/>
        <v>1</v>
      </c>
      <c r="AT26" s="131">
        <f t="shared" si="10"/>
        <v>1</v>
      </c>
      <c r="AU26" s="131" t="str">
        <f t="shared" si="11"/>
        <v/>
      </c>
      <c r="AV26" s="131">
        <f t="shared" si="12"/>
        <v>1</v>
      </c>
      <c r="AW26" s="131" t="str">
        <f t="shared" si="13"/>
        <v/>
      </c>
      <c r="AX26" s="131">
        <f t="shared" si="14"/>
        <v>1</v>
      </c>
      <c r="AY26" s="131">
        <f t="shared" si="15"/>
        <v>1</v>
      </c>
      <c r="AZ26" s="131">
        <f t="shared" si="16"/>
        <v>1</v>
      </c>
      <c r="BA26" s="131" t="str">
        <f t="shared" si="17"/>
        <v/>
      </c>
      <c r="BB26" s="131" t="str">
        <f t="shared" si="18"/>
        <v/>
      </c>
      <c r="BC26" s="131" t="str">
        <f t="shared" si="19"/>
        <v/>
      </c>
      <c r="BD26" s="131">
        <f t="shared" si="20"/>
        <v>1</v>
      </c>
      <c r="BE26" s="131" t="str">
        <f t="shared" si="21"/>
        <v/>
      </c>
      <c r="BF26" s="131">
        <f t="shared" si="22"/>
        <v>1</v>
      </c>
      <c r="BG26" s="131">
        <f t="shared" si="23"/>
        <v>1</v>
      </c>
      <c r="BH26" s="131">
        <f t="shared" si="24"/>
        <v>1</v>
      </c>
      <c r="BI26" s="131" t="str">
        <f t="shared" si="25"/>
        <v/>
      </c>
      <c r="BJ26" s="131" t="str">
        <f t="shared" si="26"/>
        <v/>
      </c>
      <c r="BK26" s="131">
        <f t="shared" si="27"/>
        <v>1</v>
      </c>
      <c r="BL26" s="131" t="str">
        <f t="shared" si="28"/>
        <v/>
      </c>
      <c r="BM26" s="131">
        <f t="shared" si="29"/>
        <v>1</v>
      </c>
      <c r="BN26" s="131">
        <f t="shared" si="30"/>
        <v>1</v>
      </c>
      <c r="BO26" s="131" t="str">
        <f t="shared" si="31"/>
        <v/>
      </c>
      <c r="BP26" s="131" t="str">
        <f t="shared" si="32"/>
        <v/>
      </c>
      <c r="BQ26" s="131" t="str">
        <f t="shared" si="33"/>
        <v/>
      </c>
      <c r="BR26" s="131" t="str">
        <f t="shared" si="34"/>
        <v/>
      </c>
      <c r="BS26" s="131" t="str">
        <f t="shared" si="35"/>
        <v/>
      </c>
      <c r="BT26" s="131">
        <f t="shared" si="36"/>
        <v>1</v>
      </c>
      <c r="BU26" s="131">
        <f t="shared" si="37"/>
        <v>1</v>
      </c>
      <c r="BV26" s="131">
        <f t="shared" si="38"/>
        <v>1</v>
      </c>
      <c r="BW26" s="131">
        <f t="shared" si="39"/>
        <v>1</v>
      </c>
      <c r="BX26" s="131">
        <f t="shared" si="40"/>
        <v>1</v>
      </c>
      <c r="BY26" s="131" t="str">
        <f t="shared" si="41"/>
        <v/>
      </c>
      <c r="BZ26" s="131">
        <f t="shared" si="42"/>
        <v>1</v>
      </c>
      <c r="CA26" s="131">
        <f t="shared" si="43"/>
        <v>1</v>
      </c>
      <c r="CB26" s="131">
        <f t="shared" si="44"/>
        <v>1</v>
      </c>
      <c r="CC26" s="131" t="str">
        <f t="shared" si="45"/>
        <v/>
      </c>
      <c r="CD26" s="131">
        <f t="shared" si="46"/>
        <v>1</v>
      </c>
      <c r="CE26" s="131" t="str">
        <f t="shared" si="47"/>
        <v/>
      </c>
      <c r="CF26" s="131" t="str">
        <f t="shared" si="48"/>
        <v/>
      </c>
      <c r="CG26" s="131" t="str">
        <f t="shared" si="49"/>
        <v/>
      </c>
      <c r="CH26" s="131" t="str">
        <f t="shared" si="50"/>
        <v/>
      </c>
      <c r="CI26" s="131" t="str">
        <f t="shared" si="51"/>
        <v/>
      </c>
      <c r="CJ26" s="131" t="str">
        <f t="shared" si="52"/>
        <v/>
      </c>
      <c r="CK26" s="131" t="str">
        <f t="shared" si="53"/>
        <v/>
      </c>
      <c r="CL26" s="131" t="str">
        <f t="shared" si="54"/>
        <v/>
      </c>
      <c r="CM26" s="131" t="str">
        <f t="shared" si="55"/>
        <v/>
      </c>
    </row>
    <row r="27" spans="1:91" s="90" customFormat="1" ht="15.95" customHeight="1">
      <c r="A27" s="916">
        <v>6</v>
      </c>
      <c r="B27" s="92">
        <v>1</v>
      </c>
      <c r="C27" s="262" t="s">
        <v>312</v>
      </c>
      <c r="D27" s="545" t="s">
        <v>59</v>
      </c>
      <c r="E27" s="545" t="s">
        <v>49</v>
      </c>
      <c r="F27" s="550" t="s">
        <v>13</v>
      </c>
      <c r="G27" s="545" t="s">
        <v>74</v>
      </c>
      <c r="H27" s="545" t="s">
        <v>47</v>
      </c>
      <c r="I27" s="545" t="s">
        <v>80</v>
      </c>
      <c r="J27" s="545" t="s">
        <v>60</v>
      </c>
      <c r="K27" s="545" t="s">
        <v>77</v>
      </c>
      <c r="L27" s="545" t="s">
        <v>54</v>
      </c>
      <c r="M27" s="545" t="s">
        <v>98</v>
      </c>
      <c r="N27" s="545" t="s">
        <v>62</v>
      </c>
      <c r="O27" s="545" t="s">
        <v>75</v>
      </c>
      <c r="P27" s="545" t="s">
        <v>70</v>
      </c>
      <c r="Q27" s="545" t="s">
        <v>50</v>
      </c>
      <c r="R27" s="545" t="s">
        <v>96</v>
      </c>
      <c r="S27" s="545" t="s">
        <v>78</v>
      </c>
      <c r="T27" s="545" t="s">
        <v>223</v>
      </c>
      <c r="U27" s="545" t="s">
        <v>48</v>
      </c>
      <c r="V27" s="545" t="s">
        <v>55</v>
      </c>
      <c r="W27" s="545" t="s">
        <v>92</v>
      </c>
      <c r="X27" s="545" t="s">
        <v>81</v>
      </c>
      <c r="Y27" s="545" t="s">
        <v>64</v>
      </c>
      <c r="Z27" s="545" t="s">
        <v>51</v>
      </c>
      <c r="AA27" s="545" t="s">
        <v>240</v>
      </c>
      <c r="AB27" s="545" t="s">
        <v>91</v>
      </c>
      <c r="AC27" s="545" t="s">
        <v>61</v>
      </c>
      <c r="AD27" s="545" t="s">
        <v>56</v>
      </c>
      <c r="AE27" s="545" t="s">
        <v>191</v>
      </c>
      <c r="AF27" s="536">
        <f t="shared" si="60"/>
        <v>1</v>
      </c>
      <c r="AG27" s="130" t="str">
        <f t="shared" si="56"/>
        <v/>
      </c>
      <c r="AH27" s="130">
        <f t="shared" si="57"/>
        <v>1</v>
      </c>
      <c r="AI27" s="130">
        <f t="shared" si="58"/>
        <v>1</v>
      </c>
      <c r="AJ27" s="130">
        <f t="shared" si="59"/>
        <v>1</v>
      </c>
      <c r="AK27" s="130">
        <f t="shared" si="1"/>
        <v>1</v>
      </c>
      <c r="AL27" s="130">
        <f t="shared" si="2"/>
        <v>1</v>
      </c>
      <c r="AM27" s="130" t="str">
        <f t="shared" si="3"/>
        <v/>
      </c>
      <c r="AN27" s="130" t="str">
        <f t="shared" si="4"/>
        <v/>
      </c>
      <c r="AO27" s="130">
        <f t="shared" si="5"/>
        <v>1</v>
      </c>
      <c r="AP27" s="130">
        <f t="shared" si="6"/>
        <v>1</v>
      </c>
      <c r="AQ27" s="130">
        <f t="shared" si="7"/>
        <v>1</v>
      </c>
      <c r="AR27" s="130" t="str">
        <f t="shared" si="8"/>
        <v/>
      </c>
      <c r="AS27" s="130">
        <f t="shared" si="9"/>
        <v>1</v>
      </c>
      <c r="AT27" s="130" t="str">
        <f t="shared" si="10"/>
        <v/>
      </c>
      <c r="AU27" s="130">
        <f t="shared" si="11"/>
        <v>1</v>
      </c>
      <c r="AV27" s="130">
        <f t="shared" si="12"/>
        <v>1</v>
      </c>
      <c r="AW27" s="130">
        <f t="shared" si="13"/>
        <v>1</v>
      </c>
      <c r="AX27" s="130">
        <f t="shared" si="14"/>
        <v>1</v>
      </c>
      <c r="AY27" s="130" t="str">
        <f t="shared" si="15"/>
        <v/>
      </c>
      <c r="AZ27" s="130">
        <f t="shared" si="16"/>
        <v>1</v>
      </c>
      <c r="BA27" s="130" t="str">
        <f t="shared" si="17"/>
        <v/>
      </c>
      <c r="BB27" s="130" t="str">
        <f t="shared" si="18"/>
        <v/>
      </c>
      <c r="BC27" s="130" t="str">
        <f t="shared" si="19"/>
        <v/>
      </c>
      <c r="BD27" s="130" t="str">
        <f t="shared" si="20"/>
        <v/>
      </c>
      <c r="BE27" s="130">
        <f t="shared" si="21"/>
        <v>1</v>
      </c>
      <c r="BF27" s="130" t="str">
        <f t="shared" si="22"/>
        <v/>
      </c>
      <c r="BG27" s="130" t="str">
        <f t="shared" si="23"/>
        <v/>
      </c>
      <c r="BH27" s="130">
        <f t="shared" si="24"/>
        <v>1</v>
      </c>
      <c r="BI27" s="130">
        <f t="shared" si="25"/>
        <v>1</v>
      </c>
      <c r="BJ27" s="130" t="str">
        <f t="shared" si="26"/>
        <v/>
      </c>
      <c r="BK27" s="130">
        <f t="shared" si="27"/>
        <v>1</v>
      </c>
      <c r="BL27" s="130">
        <f t="shared" si="28"/>
        <v>1</v>
      </c>
      <c r="BM27" s="130" t="str">
        <f t="shared" si="29"/>
        <v/>
      </c>
      <c r="BN27" s="130">
        <f t="shared" si="30"/>
        <v>1</v>
      </c>
      <c r="BO27" s="130">
        <f t="shared" si="31"/>
        <v>1</v>
      </c>
      <c r="BP27" s="130" t="str">
        <f t="shared" si="32"/>
        <v/>
      </c>
      <c r="BQ27" s="130" t="str">
        <f t="shared" si="33"/>
        <v/>
      </c>
      <c r="BR27" s="130" t="str">
        <f t="shared" si="34"/>
        <v/>
      </c>
      <c r="BS27" s="130" t="str">
        <f t="shared" si="35"/>
        <v/>
      </c>
      <c r="BT27" s="130" t="str">
        <f t="shared" si="36"/>
        <v/>
      </c>
      <c r="BU27" s="130" t="str">
        <f t="shared" si="37"/>
        <v/>
      </c>
      <c r="BV27" s="130" t="str">
        <f t="shared" si="38"/>
        <v/>
      </c>
      <c r="BW27" s="130" t="str">
        <f t="shared" si="39"/>
        <v/>
      </c>
      <c r="BX27" s="130">
        <f t="shared" si="40"/>
        <v>1</v>
      </c>
      <c r="BY27" s="130">
        <f t="shared" si="41"/>
        <v>1</v>
      </c>
      <c r="BZ27" s="130" t="str">
        <f t="shared" si="42"/>
        <v/>
      </c>
      <c r="CA27" s="130">
        <f t="shared" si="43"/>
        <v>1</v>
      </c>
      <c r="CB27" s="130" t="str">
        <f t="shared" si="44"/>
        <v/>
      </c>
      <c r="CC27" s="130">
        <f t="shared" si="45"/>
        <v>1</v>
      </c>
      <c r="CD27" s="130" t="str">
        <f t="shared" si="46"/>
        <v/>
      </c>
      <c r="CE27" s="130">
        <f t="shared" si="47"/>
        <v>1</v>
      </c>
      <c r="CF27" s="130" t="str">
        <f t="shared" si="48"/>
        <v/>
      </c>
      <c r="CG27" s="130">
        <f t="shared" si="49"/>
        <v>1</v>
      </c>
      <c r="CH27" s="130" t="str">
        <f t="shared" si="50"/>
        <v/>
      </c>
      <c r="CI27" s="130" t="str">
        <f t="shared" si="51"/>
        <v/>
      </c>
      <c r="CJ27" s="130" t="str">
        <f t="shared" si="52"/>
        <v/>
      </c>
      <c r="CK27" s="130" t="str">
        <f t="shared" si="53"/>
        <v/>
      </c>
      <c r="CL27" s="130" t="str">
        <f t="shared" si="54"/>
        <v/>
      </c>
      <c r="CM27" s="130" t="str">
        <f t="shared" si="55"/>
        <v/>
      </c>
    </row>
    <row r="28" spans="1:91" s="90" customFormat="1" ht="15.95" customHeight="1">
      <c r="A28" s="917"/>
      <c r="B28" s="93">
        <v>2</v>
      </c>
      <c r="C28" s="263" t="s">
        <v>314</v>
      </c>
      <c r="D28" s="547" t="s">
        <v>223</v>
      </c>
      <c r="E28" s="547" t="s">
        <v>59</v>
      </c>
      <c r="F28" s="547" t="s">
        <v>61</v>
      </c>
      <c r="G28" s="547" t="s">
        <v>80</v>
      </c>
      <c r="H28" s="547" t="s">
        <v>47</v>
      </c>
      <c r="I28" s="547" t="s">
        <v>46</v>
      </c>
      <c r="J28" s="547" t="s">
        <v>54</v>
      </c>
      <c r="K28" s="547" t="s">
        <v>77</v>
      </c>
      <c r="L28" s="547" t="s">
        <v>191</v>
      </c>
      <c r="M28" s="547" t="s">
        <v>50</v>
      </c>
      <c r="N28" s="547" t="s">
        <v>67</v>
      </c>
      <c r="O28" s="547" t="s">
        <v>75</v>
      </c>
      <c r="P28" s="547" t="s">
        <v>91</v>
      </c>
      <c r="Q28" s="547" t="s">
        <v>70</v>
      </c>
      <c r="R28" s="547" t="s">
        <v>49</v>
      </c>
      <c r="S28" s="547" t="s">
        <v>96</v>
      </c>
      <c r="T28" s="547" t="s">
        <v>63</v>
      </c>
      <c r="U28" s="547" t="s">
        <v>62</v>
      </c>
      <c r="V28" s="547" t="s">
        <v>55</v>
      </c>
      <c r="W28" s="547" t="s">
        <v>52</v>
      </c>
      <c r="X28" s="547" t="s">
        <v>81</v>
      </c>
      <c r="Y28" s="547" t="s">
        <v>240</v>
      </c>
      <c r="Z28" s="547" t="s">
        <v>51</v>
      </c>
      <c r="AA28" s="547" t="s">
        <v>98</v>
      </c>
      <c r="AB28" s="547" t="s">
        <v>78</v>
      </c>
      <c r="AC28" s="546" t="s">
        <v>92</v>
      </c>
      <c r="AD28" s="547" t="s">
        <v>56</v>
      </c>
      <c r="AE28" s="547" t="s">
        <v>13</v>
      </c>
      <c r="AF28" s="536">
        <f t="shared" si="60"/>
        <v>1</v>
      </c>
      <c r="AG28" s="130">
        <f t="shared" si="56"/>
        <v>1</v>
      </c>
      <c r="AH28" s="130">
        <f t="shared" si="57"/>
        <v>1</v>
      </c>
      <c r="AI28" s="130" t="str">
        <f t="shared" si="58"/>
        <v/>
      </c>
      <c r="AJ28" s="130">
        <f t="shared" si="59"/>
        <v>1</v>
      </c>
      <c r="AK28" s="130">
        <f t="shared" si="1"/>
        <v>1</v>
      </c>
      <c r="AL28" s="130">
        <f t="shared" si="2"/>
        <v>1</v>
      </c>
      <c r="AM28" s="130">
        <f t="shared" si="3"/>
        <v>1</v>
      </c>
      <c r="AN28" s="130" t="str">
        <f t="shared" si="4"/>
        <v/>
      </c>
      <c r="AO28" s="130">
        <f t="shared" si="5"/>
        <v>1</v>
      </c>
      <c r="AP28" s="130">
        <f t="shared" si="6"/>
        <v>1</v>
      </c>
      <c r="AQ28" s="130">
        <f t="shared" si="7"/>
        <v>1</v>
      </c>
      <c r="AR28" s="130" t="str">
        <f t="shared" si="8"/>
        <v/>
      </c>
      <c r="AS28" s="130">
        <f t="shared" si="9"/>
        <v>1</v>
      </c>
      <c r="AT28" s="130" t="str">
        <f t="shared" si="10"/>
        <v/>
      </c>
      <c r="AU28" s="130">
        <f t="shared" si="11"/>
        <v>1</v>
      </c>
      <c r="AV28" s="130" t="str">
        <f t="shared" si="12"/>
        <v/>
      </c>
      <c r="AW28" s="130">
        <f t="shared" si="13"/>
        <v>1</v>
      </c>
      <c r="AX28" s="130">
        <f t="shared" si="14"/>
        <v>1</v>
      </c>
      <c r="AY28" s="130">
        <f t="shared" si="15"/>
        <v>1</v>
      </c>
      <c r="AZ28" s="130" t="str">
        <f t="shared" si="16"/>
        <v/>
      </c>
      <c r="BA28" s="130" t="str">
        <f t="shared" si="17"/>
        <v/>
      </c>
      <c r="BB28" s="130">
        <f t="shared" si="18"/>
        <v>1</v>
      </c>
      <c r="BC28" s="130" t="str">
        <f t="shared" si="19"/>
        <v/>
      </c>
      <c r="BD28" s="130" t="str">
        <f t="shared" si="20"/>
        <v/>
      </c>
      <c r="BE28" s="130">
        <f t="shared" si="21"/>
        <v>1</v>
      </c>
      <c r="BF28" s="130" t="str">
        <f t="shared" si="22"/>
        <v/>
      </c>
      <c r="BG28" s="130" t="str">
        <f t="shared" si="23"/>
        <v/>
      </c>
      <c r="BH28" s="130" t="str">
        <f t="shared" si="24"/>
        <v/>
      </c>
      <c r="BI28" s="130">
        <f t="shared" si="25"/>
        <v>1</v>
      </c>
      <c r="BJ28" s="130" t="str">
        <f t="shared" si="26"/>
        <v/>
      </c>
      <c r="BK28" s="130">
        <f t="shared" si="27"/>
        <v>1</v>
      </c>
      <c r="BL28" s="130">
        <f t="shared" si="28"/>
        <v>1</v>
      </c>
      <c r="BM28" s="130" t="str">
        <f t="shared" si="29"/>
        <v/>
      </c>
      <c r="BN28" s="130">
        <f t="shared" si="30"/>
        <v>1</v>
      </c>
      <c r="BO28" s="130">
        <f t="shared" si="31"/>
        <v>1</v>
      </c>
      <c r="BP28" s="130" t="str">
        <f t="shared" si="32"/>
        <v/>
      </c>
      <c r="BQ28" s="130" t="str">
        <f t="shared" si="33"/>
        <v/>
      </c>
      <c r="BR28" s="130" t="str">
        <f t="shared" si="34"/>
        <v/>
      </c>
      <c r="BS28" s="130" t="str">
        <f t="shared" si="35"/>
        <v/>
      </c>
      <c r="BT28" s="130" t="str">
        <f t="shared" si="36"/>
        <v/>
      </c>
      <c r="BU28" s="130" t="str">
        <f t="shared" si="37"/>
        <v/>
      </c>
      <c r="BV28" s="130" t="str">
        <f t="shared" si="38"/>
        <v/>
      </c>
      <c r="BW28" s="130" t="str">
        <f t="shared" si="39"/>
        <v/>
      </c>
      <c r="BX28" s="130">
        <f t="shared" si="40"/>
        <v>1</v>
      </c>
      <c r="BY28" s="130">
        <f t="shared" si="41"/>
        <v>1</v>
      </c>
      <c r="BZ28" s="130" t="str">
        <f t="shared" si="42"/>
        <v/>
      </c>
      <c r="CA28" s="130">
        <f t="shared" si="43"/>
        <v>1</v>
      </c>
      <c r="CB28" s="130" t="str">
        <f t="shared" si="44"/>
        <v/>
      </c>
      <c r="CC28" s="130">
        <f t="shared" si="45"/>
        <v>1</v>
      </c>
      <c r="CD28" s="130" t="str">
        <f t="shared" si="46"/>
        <v/>
      </c>
      <c r="CE28" s="130">
        <f t="shared" si="47"/>
        <v>1</v>
      </c>
      <c r="CF28" s="130" t="str">
        <f t="shared" si="48"/>
        <v/>
      </c>
      <c r="CG28" s="130">
        <f t="shared" si="49"/>
        <v>1</v>
      </c>
      <c r="CH28" s="130" t="str">
        <f t="shared" si="50"/>
        <v/>
      </c>
      <c r="CI28" s="130" t="str">
        <f t="shared" si="51"/>
        <v/>
      </c>
      <c r="CJ28" s="130" t="str">
        <f t="shared" si="52"/>
        <v/>
      </c>
      <c r="CK28" s="130" t="str">
        <f t="shared" si="53"/>
        <v/>
      </c>
      <c r="CL28" s="130" t="str">
        <f t="shared" si="54"/>
        <v/>
      </c>
      <c r="CM28" s="130" t="str">
        <f t="shared" si="55"/>
        <v/>
      </c>
    </row>
    <row r="29" spans="1:91" s="90" customFormat="1" ht="15.95" customHeight="1">
      <c r="A29" s="917"/>
      <c r="B29" s="93">
        <v>3</v>
      </c>
      <c r="C29" s="263" t="s">
        <v>357</v>
      </c>
      <c r="D29" s="547" t="s">
        <v>47</v>
      </c>
      <c r="E29" s="547" t="s">
        <v>87</v>
      </c>
      <c r="F29" s="547" t="s">
        <v>13</v>
      </c>
      <c r="G29" s="547" t="s">
        <v>63</v>
      </c>
      <c r="H29" s="547" t="s">
        <v>79</v>
      </c>
      <c r="I29" s="547" t="s">
        <v>46</v>
      </c>
      <c r="J29" s="547" t="s">
        <v>75</v>
      </c>
      <c r="K29" s="547" t="s">
        <v>74</v>
      </c>
      <c r="L29" s="547" t="s">
        <v>67</v>
      </c>
      <c r="M29" s="547" t="s">
        <v>80</v>
      </c>
      <c r="N29" s="547" t="s">
        <v>50</v>
      </c>
      <c r="O29" s="547" t="s">
        <v>59</v>
      </c>
      <c r="P29" s="547" t="s">
        <v>60</v>
      </c>
      <c r="Q29" s="547" t="s">
        <v>70</v>
      </c>
      <c r="R29" s="547" t="s">
        <v>49</v>
      </c>
      <c r="S29" s="547" t="s">
        <v>48</v>
      </c>
      <c r="T29" s="547" t="s">
        <v>55</v>
      </c>
      <c r="U29" s="547" t="s">
        <v>223</v>
      </c>
      <c r="V29" s="547" t="s">
        <v>86</v>
      </c>
      <c r="W29" s="547" t="s">
        <v>52</v>
      </c>
      <c r="X29" s="547" t="s">
        <v>191</v>
      </c>
      <c r="Y29" s="547" t="s">
        <v>68</v>
      </c>
      <c r="Z29" s="547" t="s">
        <v>98</v>
      </c>
      <c r="AA29" s="547" t="s">
        <v>56</v>
      </c>
      <c r="AB29" s="547" t="s">
        <v>240</v>
      </c>
      <c r="AC29" s="547" t="s">
        <v>92</v>
      </c>
      <c r="AD29" s="547" t="s">
        <v>91</v>
      </c>
      <c r="AE29" s="547" t="s">
        <v>64</v>
      </c>
      <c r="AF29" s="536">
        <f t="shared" si="60"/>
        <v>1</v>
      </c>
      <c r="AG29" s="130">
        <f t="shared" si="56"/>
        <v>1</v>
      </c>
      <c r="AH29" s="130">
        <f t="shared" si="57"/>
        <v>1</v>
      </c>
      <c r="AI29" s="130">
        <f t="shared" si="58"/>
        <v>1</v>
      </c>
      <c r="AJ29" s="130">
        <f t="shared" si="59"/>
        <v>1</v>
      </c>
      <c r="AK29" s="130">
        <f t="shared" si="1"/>
        <v>1</v>
      </c>
      <c r="AL29" s="130" t="str">
        <f t="shared" si="2"/>
        <v/>
      </c>
      <c r="AM29" s="130">
        <f t="shared" si="3"/>
        <v>1</v>
      </c>
      <c r="AN29" s="130" t="str">
        <f t="shared" si="4"/>
        <v/>
      </c>
      <c r="AO29" s="130" t="str">
        <f t="shared" si="5"/>
        <v/>
      </c>
      <c r="AP29" s="130">
        <f t="shared" si="6"/>
        <v>1</v>
      </c>
      <c r="AQ29" s="130">
        <f t="shared" si="7"/>
        <v>1</v>
      </c>
      <c r="AR29" s="130" t="str">
        <f t="shared" si="8"/>
        <v/>
      </c>
      <c r="AS29" s="130">
        <f t="shared" si="9"/>
        <v>1</v>
      </c>
      <c r="AT29" s="130" t="str">
        <f t="shared" si="10"/>
        <v/>
      </c>
      <c r="AU29" s="130">
        <f t="shared" si="11"/>
        <v>1</v>
      </c>
      <c r="AV29" s="130">
        <f t="shared" si="12"/>
        <v>1</v>
      </c>
      <c r="AW29" s="130" t="str">
        <f t="shared" si="13"/>
        <v/>
      </c>
      <c r="AX29" s="130" t="str">
        <f t="shared" si="14"/>
        <v/>
      </c>
      <c r="AY29" s="130">
        <f t="shared" si="15"/>
        <v>1</v>
      </c>
      <c r="AZ29" s="130">
        <f t="shared" si="16"/>
        <v>1</v>
      </c>
      <c r="BA29" s="130" t="str">
        <f t="shared" si="17"/>
        <v/>
      </c>
      <c r="BB29" s="130">
        <f t="shared" si="18"/>
        <v>1</v>
      </c>
      <c r="BC29" s="130">
        <f t="shared" si="19"/>
        <v>1</v>
      </c>
      <c r="BD29" s="130" t="str">
        <f t="shared" si="20"/>
        <v/>
      </c>
      <c r="BE29" s="130">
        <f t="shared" si="21"/>
        <v>1</v>
      </c>
      <c r="BF29" s="130" t="str">
        <f t="shared" si="22"/>
        <v/>
      </c>
      <c r="BG29" s="130" t="str">
        <f t="shared" si="23"/>
        <v/>
      </c>
      <c r="BH29" s="130">
        <f t="shared" si="24"/>
        <v>1</v>
      </c>
      <c r="BI29" s="130">
        <f t="shared" si="25"/>
        <v>1</v>
      </c>
      <c r="BJ29" s="130" t="str">
        <f t="shared" si="26"/>
        <v/>
      </c>
      <c r="BK29" s="130" t="str">
        <f t="shared" si="27"/>
        <v/>
      </c>
      <c r="BL29" s="130" t="str">
        <f t="shared" si="28"/>
        <v/>
      </c>
      <c r="BM29" s="130">
        <f t="shared" si="29"/>
        <v>1</v>
      </c>
      <c r="BN29" s="130">
        <f t="shared" si="30"/>
        <v>1</v>
      </c>
      <c r="BO29" s="130" t="str">
        <f t="shared" si="31"/>
        <v/>
      </c>
      <c r="BP29" s="130" t="str">
        <f t="shared" si="32"/>
        <v/>
      </c>
      <c r="BQ29" s="130" t="str">
        <f t="shared" si="33"/>
        <v/>
      </c>
      <c r="BR29" s="130" t="str">
        <f t="shared" si="34"/>
        <v/>
      </c>
      <c r="BS29" s="130" t="str">
        <f t="shared" si="35"/>
        <v/>
      </c>
      <c r="BT29" s="130" t="str">
        <f t="shared" si="36"/>
        <v/>
      </c>
      <c r="BU29" s="130" t="str">
        <f t="shared" si="37"/>
        <v/>
      </c>
      <c r="BV29" s="130">
        <f t="shared" si="38"/>
        <v>1</v>
      </c>
      <c r="BW29" s="130">
        <f t="shared" si="39"/>
        <v>1</v>
      </c>
      <c r="BX29" s="130">
        <f t="shared" si="40"/>
        <v>1</v>
      </c>
      <c r="BY29" s="130">
        <f t="shared" si="41"/>
        <v>1</v>
      </c>
      <c r="BZ29" s="130" t="str">
        <f t="shared" si="42"/>
        <v/>
      </c>
      <c r="CA29" s="130">
        <f t="shared" si="43"/>
        <v>1</v>
      </c>
      <c r="CB29" s="130" t="str">
        <f t="shared" si="44"/>
        <v/>
      </c>
      <c r="CC29" s="130">
        <f t="shared" si="45"/>
        <v>1</v>
      </c>
      <c r="CD29" s="130" t="str">
        <f t="shared" si="46"/>
        <v/>
      </c>
      <c r="CE29" s="130" t="str">
        <f t="shared" si="47"/>
        <v/>
      </c>
      <c r="CF29" s="130" t="str">
        <f t="shared" si="48"/>
        <v/>
      </c>
      <c r="CG29" s="130">
        <f t="shared" si="49"/>
        <v>1</v>
      </c>
      <c r="CH29" s="130" t="str">
        <f t="shared" si="50"/>
        <v/>
      </c>
      <c r="CI29" s="130" t="str">
        <f t="shared" si="51"/>
        <v/>
      </c>
      <c r="CJ29" s="130" t="str">
        <f t="shared" si="52"/>
        <v/>
      </c>
      <c r="CK29" s="130" t="str">
        <f t="shared" si="53"/>
        <v/>
      </c>
      <c r="CL29" s="130" t="str">
        <f t="shared" si="54"/>
        <v/>
      </c>
      <c r="CM29" s="130" t="str">
        <f t="shared" si="55"/>
        <v/>
      </c>
    </row>
    <row r="30" spans="1:91" s="90" customFormat="1" ht="15.95" customHeight="1">
      <c r="A30" s="917"/>
      <c r="B30" s="93">
        <v>4</v>
      </c>
      <c r="C30" s="263" t="s">
        <v>358</v>
      </c>
      <c r="D30" s="547" t="s">
        <v>98</v>
      </c>
      <c r="E30" s="547" t="s">
        <v>96</v>
      </c>
      <c r="F30" s="547" t="s">
        <v>13</v>
      </c>
      <c r="G30" s="547" t="s">
        <v>63</v>
      </c>
      <c r="H30" s="547" t="s">
        <v>191</v>
      </c>
      <c r="I30" s="547" t="s">
        <v>74</v>
      </c>
      <c r="J30" s="547" t="s">
        <v>75</v>
      </c>
      <c r="K30" s="547" t="s">
        <v>47</v>
      </c>
      <c r="L30" s="547" t="s">
        <v>56</v>
      </c>
      <c r="M30" s="547" t="s">
        <v>80</v>
      </c>
      <c r="N30" s="547" t="s">
        <v>240</v>
      </c>
      <c r="O30" s="547" t="s">
        <v>48</v>
      </c>
      <c r="P30" s="547" t="s">
        <v>54</v>
      </c>
      <c r="Q30" s="547" t="s">
        <v>79</v>
      </c>
      <c r="R30" s="547" t="s">
        <v>86</v>
      </c>
      <c r="S30" s="547" t="s">
        <v>59</v>
      </c>
      <c r="T30" s="547" t="s">
        <v>46</v>
      </c>
      <c r="U30" s="547" t="s">
        <v>62</v>
      </c>
      <c r="V30" s="547" t="s">
        <v>60</v>
      </c>
      <c r="W30" s="547" t="s">
        <v>87</v>
      </c>
      <c r="X30" s="547" t="s">
        <v>51</v>
      </c>
      <c r="Y30" s="547" t="s">
        <v>68</v>
      </c>
      <c r="Z30" s="546" t="s">
        <v>76</v>
      </c>
      <c r="AA30" s="547" t="s">
        <v>69</v>
      </c>
      <c r="AB30" s="547" t="s">
        <v>61</v>
      </c>
      <c r="AC30" s="547" t="s">
        <v>52</v>
      </c>
      <c r="AD30" s="547" t="s">
        <v>81</v>
      </c>
      <c r="AE30" s="547" t="s">
        <v>92</v>
      </c>
      <c r="AF30" s="536">
        <f t="shared" si="60"/>
        <v>1</v>
      </c>
      <c r="AG30" s="130">
        <f t="shared" si="56"/>
        <v>1</v>
      </c>
      <c r="AH30" s="130">
        <f t="shared" si="57"/>
        <v>1</v>
      </c>
      <c r="AI30" s="130">
        <f t="shared" si="58"/>
        <v>1</v>
      </c>
      <c r="AJ30" s="130" t="str">
        <f t="shared" si="59"/>
        <v/>
      </c>
      <c r="AK30" s="130" t="str">
        <f t="shared" si="1"/>
        <v/>
      </c>
      <c r="AL30" s="130">
        <f t="shared" si="2"/>
        <v>1</v>
      </c>
      <c r="AM30" s="130">
        <f t="shared" si="3"/>
        <v>1</v>
      </c>
      <c r="AN30" s="130"/>
      <c r="AO30" s="130">
        <f t="shared" si="5"/>
        <v>1</v>
      </c>
      <c r="AP30" s="130" t="str">
        <f t="shared" si="6"/>
        <v/>
      </c>
      <c r="AQ30" s="130">
        <f t="shared" si="7"/>
        <v>1</v>
      </c>
      <c r="AR30" s="130" t="str">
        <f t="shared" si="8"/>
        <v/>
      </c>
      <c r="AS30" s="130">
        <f t="shared" si="9"/>
        <v>1</v>
      </c>
      <c r="AT30" s="130" t="str">
        <f t="shared" si="10"/>
        <v/>
      </c>
      <c r="AU30" s="130">
        <f t="shared" si="11"/>
        <v>1</v>
      </c>
      <c r="AV30" s="130">
        <f t="shared" si="12"/>
        <v>1</v>
      </c>
      <c r="AW30" s="130">
        <f t="shared" si="13"/>
        <v>1</v>
      </c>
      <c r="AX30" s="130">
        <f t="shared" si="14"/>
        <v>1</v>
      </c>
      <c r="AY30" s="130">
        <f t="shared" si="15"/>
        <v>1</v>
      </c>
      <c r="AZ30" s="130" t="str">
        <f t="shared" si="16"/>
        <v/>
      </c>
      <c r="BA30" s="130" t="str">
        <f t="shared" si="17"/>
        <v/>
      </c>
      <c r="BB30" s="130" t="str">
        <f t="shared" si="18"/>
        <v/>
      </c>
      <c r="BC30" s="130">
        <f t="shared" si="19"/>
        <v>1</v>
      </c>
      <c r="BD30" s="130">
        <f t="shared" si="20"/>
        <v>1</v>
      </c>
      <c r="BE30" s="130" t="str">
        <f t="shared" si="21"/>
        <v/>
      </c>
      <c r="BF30" s="130" t="str">
        <f t="shared" si="22"/>
        <v/>
      </c>
      <c r="BG30" s="130" t="str">
        <f t="shared" si="23"/>
        <v/>
      </c>
      <c r="BH30" s="130">
        <f t="shared" si="24"/>
        <v>1</v>
      </c>
      <c r="BI30" s="130">
        <f t="shared" si="25"/>
        <v>1</v>
      </c>
      <c r="BJ30" s="130">
        <f t="shared" si="26"/>
        <v>1</v>
      </c>
      <c r="BK30" s="130" t="str">
        <f t="shared" si="27"/>
        <v/>
      </c>
      <c r="BL30" s="130" t="str">
        <f t="shared" si="28"/>
        <v/>
      </c>
      <c r="BM30" s="130">
        <f t="shared" si="29"/>
        <v>1</v>
      </c>
      <c r="BN30" s="130">
        <f t="shared" si="30"/>
        <v>1</v>
      </c>
      <c r="BO30" s="130">
        <f t="shared" si="31"/>
        <v>1</v>
      </c>
      <c r="BP30" s="130" t="str">
        <f t="shared" si="32"/>
        <v/>
      </c>
      <c r="BQ30" s="130" t="str">
        <f t="shared" si="33"/>
        <v/>
      </c>
      <c r="BR30" s="130" t="str">
        <f t="shared" si="34"/>
        <v/>
      </c>
      <c r="BS30" s="130" t="str">
        <f t="shared" si="35"/>
        <v/>
      </c>
      <c r="BT30" s="130" t="str">
        <f t="shared" si="36"/>
        <v/>
      </c>
      <c r="BU30" s="130" t="str">
        <f t="shared" si="37"/>
        <v/>
      </c>
      <c r="BV30" s="130">
        <f t="shared" si="38"/>
        <v>1</v>
      </c>
      <c r="BW30" s="130">
        <f t="shared" si="39"/>
        <v>1</v>
      </c>
      <c r="BX30" s="130" t="str">
        <f t="shared" si="40"/>
        <v/>
      </c>
      <c r="BY30" s="130">
        <f t="shared" si="41"/>
        <v>1</v>
      </c>
      <c r="BZ30" s="130" t="str">
        <f t="shared" si="42"/>
        <v/>
      </c>
      <c r="CA30" s="130" t="str">
        <f t="shared" si="43"/>
        <v/>
      </c>
      <c r="CB30" s="130" t="str">
        <f t="shared" si="44"/>
        <v/>
      </c>
      <c r="CC30" s="130">
        <f t="shared" si="45"/>
        <v>1</v>
      </c>
      <c r="CD30" s="130" t="str">
        <f t="shared" si="46"/>
        <v/>
      </c>
      <c r="CE30" s="130">
        <f t="shared" si="47"/>
        <v>1</v>
      </c>
      <c r="CF30" s="130" t="str">
        <f t="shared" si="48"/>
        <v/>
      </c>
      <c r="CG30" s="130">
        <f t="shared" si="49"/>
        <v>1</v>
      </c>
      <c r="CH30" s="130" t="str">
        <f t="shared" si="50"/>
        <v/>
      </c>
      <c r="CI30" s="130" t="str">
        <f t="shared" si="51"/>
        <v/>
      </c>
      <c r="CJ30" s="130" t="str">
        <f t="shared" si="52"/>
        <v/>
      </c>
      <c r="CK30" s="130" t="str">
        <f t="shared" si="53"/>
        <v/>
      </c>
      <c r="CL30" s="130" t="str">
        <f t="shared" si="54"/>
        <v/>
      </c>
      <c r="CM30" s="130" t="str">
        <f t="shared" si="55"/>
        <v/>
      </c>
    </row>
    <row r="31" spans="1:91" s="90" customFormat="1" ht="14.1" customHeight="1">
      <c r="A31" s="918"/>
      <c r="B31" s="94">
        <v>5</v>
      </c>
      <c r="C31" s="264" t="s">
        <v>359</v>
      </c>
      <c r="D31" s="548" t="s">
        <v>1399</v>
      </c>
      <c r="E31" s="548" t="s">
        <v>1399</v>
      </c>
      <c r="F31" s="548" t="s">
        <v>1399</v>
      </c>
      <c r="G31" s="548" t="s">
        <v>1399</v>
      </c>
      <c r="H31" s="548" t="s">
        <v>1399</v>
      </c>
      <c r="I31" s="548" t="s">
        <v>1399</v>
      </c>
      <c r="J31" s="548" t="s">
        <v>1399</v>
      </c>
      <c r="K31" s="548" t="s">
        <v>1399</v>
      </c>
      <c r="L31" s="548" t="s">
        <v>1399</v>
      </c>
      <c r="M31" s="548" t="s">
        <v>1399</v>
      </c>
      <c r="N31" s="548" t="s">
        <v>1399</v>
      </c>
      <c r="O31" s="548" t="s">
        <v>1399</v>
      </c>
      <c r="P31" s="548" t="s">
        <v>1399</v>
      </c>
      <c r="Q31" s="548" t="s">
        <v>1399</v>
      </c>
      <c r="R31" s="548" t="s">
        <v>1399</v>
      </c>
      <c r="S31" s="548" t="s">
        <v>1399</v>
      </c>
      <c r="T31" s="548" t="s">
        <v>1399</v>
      </c>
      <c r="U31" s="548" t="s">
        <v>1399</v>
      </c>
      <c r="V31" s="548" t="s">
        <v>1399</v>
      </c>
      <c r="W31" s="548" t="s">
        <v>1399</v>
      </c>
      <c r="X31" s="548" t="s">
        <v>1399</v>
      </c>
      <c r="Y31" s="548" t="s">
        <v>1399</v>
      </c>
      <c r="Z31" s="548" t="s">
        <v>1399</v>
      </c>
      <c r="AA31" s="548" t="s">
        <v>1399</v>
      </c>
      <c r="AB31" s="548" t="s">
        <v>1399</v>
      </c>
      <c r="AC31" s="548" t="s">
        <v>1399</v>
      </c>
      <c r="AD31" s="548" t="s">
        <v>1399</v>
      </c>
      <c r="AE31" s="548" t="s">
        <v>1399</v>
      </c>
      <c r="AF31" s="536" t="str">
        <f t="shared" si="60"/>
        <v/>
      </c>
      <c r="AG31" s="130" t="str">
        <f t="shared" si="56"/>
        <v/>
      </c>
      <c r="AH31" s="130" t="str">
        <f t="shared" si="57"/>
        <v/>
      </c>
      <c r="AI31" s="130" t="str">
        <f t="shared" si="58"/>
        <v/>
      </c>
      <c r="AJ31" s="130" t="str">
        <f t="shared" si="59"/>
        <v/>
      </c>
      <c r="AK31" s="130" t="str">
        <f t="shared" si="1"/>
        <v/>
      </c>
      <c r="AL31" s="130" t="str">
        <f t="shared" si="2"/>
        <v/>
      </c>
      <c r="AM31" s="130" t="str">
        <f t="shared" si="3"/>
        <v/>
      </c>
      <c r="AN31" s="130" t="str">
        <f>IF(COUNTIF($D31:$AE31,"TT5")&gt;=1,COUNTIF($D31:$AE31,"TT5"),"")</f>
        <v/>
      </c>
      <c r="AO31" s="130" t="str">
        <f t="shared" si="5"/>
        <v/>
      </c>
      <c r="AP31" s="130" t="str">
        <f t="shared" si="6"/>
        <v/>
      </c>
      <c r="AQ31" s="130" t="str">
        <f t="shared" si="7"/>
        <v/>
      </c>
      <c r="AR31" s="130" t="str">
        <f t="shared" si="8"/>
        <v/>
      </c>
      <c r="AS31" s="130" t="str">
        <f t="shared" si="9"/>
        <v/>
      </c>
      <c r="AT31" s="130" t="str">
        <f t="shared" si="10"/>
        <v/>
      </c>
      <c r="AU31" s="130" t="str">
        <f t="shared" si="11"/>
        <v/>
      </c>
      <c r="AV31" s="130" t="str">
        <f t="shared" si="12"/>
        <v/>
      </c>
      <c r="AW31" s="130" t="str">
        <f t="shared" si="13"/>
        <v/>
      </c>
      <c r="AX31" s="130" t="str">
        <f t="shared" si="14"/>
        <v/>
      </c>
      <c r="AY31" s="130" t="str">
        <f t="shared" si="15"/>
        <v/>
      </c>
      <c r="AZ31" s="130" t="str">
        <f t="shared" si="16"/>
        <v/>
      </c>
      <c r="BA31" s="130" t="str">
        <f t="shared" si="17"/>
        <v/>
      </c>
      <c r="BB31" s="130" t="str">
        <f t="shared" si="18"/>
        <v/>
      </c>
      <c r="BC31" s="130" t="str">
        <f t="shared" si="19"/>
        <v/>
      </c>
      <c r="BD31" s="130" t="str">
        <f t="shared" si="20"/>
        <v/>
      </c>
      <c r="BE31" s="130" t="str">
        <f t="shared" si="21"/>
        <v/>
      </c>
      <c r="BF31" s="130" t="str">
        <f t="shared" si="22"/>
        <v/>
      </c>
      <c r="BG31" s="130" t="str">
        <f t="shared" si="23"/>
        <v/>
      </c>
      <c r="BH31" s="130" t="str">
        <f t="shared" si="24"/>
        <v/>
      </c>
      <c r="BI31" s="130" t="str">
        <f t="shared" si="25"/>
        <v/>
      </c>
      <c r="BJ31" s="130" t="str">
        <f t="shared" si="26"/>
        <v/>
      </c>
      <c r="BK31" s="130" t="str">
        <f t="shared" si="27"/>
        <v/>
      </c>
      <c r="BL31" s="130" t="str">
        <f t="shared" si="28"/>
        <v/>
      </c>
      <c r="BM31" s="130" t="str">
        <f t="shared" si="29"/>
        <v/>
      </c>
      <c r="BN31" s="130" t="str">
        <f t="shared" si="30"/>
        <v/>
      </c>
      <c r="BO31" s="130" t="str">
        <f t="shared" si="31"/>
        <v/>
      </c>
      <c r="BP31" s="130" t="str">
        <f t="shared" si="32"/>
        <v/>
      </c>
      <c r="BQ31" s="130" t="str">
        <f t="shared" si="33"/>
        <v/>
      </c>
      <c r="BR31" s="130" t="str">
        <f t="shared" si="34"/>
        <v/>
      </c>
      <c r="BS31" s="130" t="str">
        <f t="shared" si="35"/>
        <v/>
      </c>
      <c r="BT31" s="130" t="str">
        <f t="shared" si="36"/>
        <v/>
      </c>
      <c r="BU31" s="130" t="str">
        <f t="shared" si="37"/>
        <v/>
      </c>
      <c r="BV31" s="130" t="str">
        <f t="shared" si="38"/>
        <v/>
      </c>
      <c r="BW31" s="130" t="str">
        <f t="shared" si="39"/>
        <v/>
      </c>
      <c r="BX31" s="130" t="str">
        <f t="shared" si="40"/>
        <v/>
      </c>
      <c r="BY31" s="130" t="str">
        <f t="shared" si="41"/>
        <v/>
      </c>
      <c r="BZ31" s="130" t="str">
        <f t="shared" si="42"/>
        <v/>
      </c>
      <c r="CA31" s="130" t="str">
        <f t="shared" si="43"/>
        <v/>
      </c>
      <c r="CB31" s="130" t="str">
        <f t="shared" si="44"/>
        <v/>
      </c>
      <c r="CC31" s="130" t="str">
        <f t="shared" si="45"/>
        <v/>
      </c>
      <c r="CD31" s="130" t="str">
        <f t="shared" si="46"/>
        <v/>
      </c>
      <c r="CE31" s="130" t="str">
        <f t="shared" si="47"/>
        <v/>
      </c>
      <c r="CF31" s="130" t="str">
        <f t="shared" si="48"/>
        <v/>
      </c>
      <c r="CG31" s="130" t="str">
        <f t="shared" si="49"/>
        <v/>
      </c>
      <c r="CH31" s="130" t="str">
        <f t="shared" si="50"/>
        <v/>
      </c>
      <c r="CI31" s="130" t="str">
        <f t="shared" si="51"/>
        <v/>
      </c>
      <c r="CJ31" s="130" t="str">
        <f t="shared" si="52"/>
        <v/>
      </c>
      <c r="CK31" s="130" t="str">
        <f t="shared" si="53"/>
        <v/>
      </c>
      <c r="CL31" s="130" t="str">
        <f t="shared" si="54"/>
        <v/>
      </c>
      <c r="CM31" s="130" t="str">
        <f t="shared" si="55"/>
        <v/>
      </c>
    </row>
    <row r="32" spans="1:91" s="90" customFormat="1" ht="15.95" customHeight="1">
      <c r="A32" s="916">
        <v>7</v>
      </c>
      <c r="B32" s="92">
        <v>1</v>
      </c>
      <c r="C32" s="262" t="s">
        <v>312</v>
      </c>
      <c r="D32" s="355"/>
      <c r="E32" s="355"/>
      <c r="F32" s="355"/>
      <c r="G32" s="355"/>
      <c r="H32" s="355"/>
      <c r="I32" s="355"/>
      <c r="J32" s="355"/>
      <c r="K32" s="355"/>
      <c r="L32" s="355"/>
      <c r="M32" s="355"/>
      <c r="N32" s="355" t="s">
        <v>67</v>
      </c>
      <c r="O32" s="355" t="s">
        <v>48</v>
      </c>
      <c r="P32" s="355" t="s">
        <v>74</v>
      </c>
      <c r="Q32" s="355" t="s">
        <v>70</v>
      </c>
      <c r="R32" s="577" t="s">
        <v>89</v>
      </c>
      <c r="S32" s="577" t="s">
        <v>79</v>
      </c>
      <c r="T32" s="355" t="s">
        <v>46</v>
      </c>
      <c r="U32" s="355" t="s">
        <v>62</v>
      </c>
      <c r="V32" s="577" t="s">
        <v>73</v>
      </c>
      <c r="W32" s="355" t="s">
        <v>87</v>
      </c>
      <c r="X32" s="355"/>
      <c r="Y32" s="355"/>
      <c r="Z32" s="355"/>
      <c r="AA32" s="355"/>
      <c r="AB32" s="355"/>
      <c r="AC32" s="355"/>
      <c r="AD32" s="355"/>
      <c r="AE32" s="543"/>
      <c r="AF32" s="131" t="str">
        <f t="shared" si="60"/>
        <v/>
      </c>
      <c r="AG32" s="131">
        <f t="shared" si="56"/>
        <v>1</v>
      </c>
      <c r="AH32" s="131" t="str">
        <f t="shared" si="57"/>
        <v/>
      </c>
      <c r="AI32" s="131">
        <f t="shared" si="58"/>
        <v>1</v>
      </c>
      <c r="AJ32" s="131" t="str">
        <f t="shared" si="59"/>
        <v/>
      </c>
      <c r="AK32" s="131" t="str">
        <f t="shared" si="1"/>
        <v/>
      </c>
      <c r="AL32" s="131" t="str">
        <f t="shared" si="2"/>
        <v/>
      </c>
      <c r="AM32" s="131" t="str">
        <f t="shared" si="3"/>
        <v/>
      </c>
      <c r="AN32" s="131" t="str">
        <f t="shared" ref="AN32:AN34" si="61">IF(COUNTIF($D32:$AE32,"TT5")&gt;=1,COUNTIF($D32:$AE32,"TT5"),"")</f>
        <v/>
      </c>
      <c r="AO32" s="131" t="str">
        <f t="shared" si="5"/>
        <v/>
      </c>
      <c r="AP32" s="131" t="str">
        <f t="shared" si="6"/>
        <v/>
      </c>
      <c r="AQ32" s="131" t="str">
        <f t="shared" si="7"/>
        <v/>
      </c>
      <c r="AR32" s="131" t="str">
        <f t="shared" si="8"/>
        <v/>
      </c>
      <c r="AS32" s="131" t="str">
        <f t="shared" si="9"/>
        <v/>
      </c>
      <c r="AT32" s="131" t="str">
        <f t="shared" si="10"/>
        <v/>
      </c>
      <c r="AU32" s="131" t="str">
        <f t="shared" si="11"/>
        <v/>
      </c>
      <c r="AV32" s="131" t="str">
        <f t="shared" si="12"/>
        <v/>
      </c>
      <c r="AW32" s="131" t="str">
        <f t="shared" si="13"/>
        <v/>
      </c>
      <c r="AX32" s="131">
        <f t="shared" si="14"/>
        <v>1</v>
      </c>
      <c r="AY32" s="131" t="str">
        <f t="shared" si="15"/>
        <v/>
      </c>
      <c r="AZ32" s="131" t="str">
        <f t="shared" si="16"/>
        <v/>
      </c>
      <c r="BA32" s="131" t="str">
        <f t="shared" si="17"/>
        <v/>
      </c>
      <c r="BB32" s="131">
        <f t="shared" si="18"/>
        <v>1</v>
      </c>
      <c r="BC32" s="131" t="str">
        <f t="shared" si="19"/>
        <v/>
      </c>
      <c r="BD32" s="131" t="str">
        <f t="shared" si="20"/>
        <v/>
      </c>
      <c r="BE32" s="131">
        <f t="shared" si="21"/>
        <v>1</v>
      </c>
      <c r="BF32" s="131" t="str">
        <f t="shared" si="22"/>
        <v/>
      </c>
      <c r="BG32" s="131">
        <f t="shared" si="23"/>
        <v>1</v>
      </c>
      <c r="BH32" s="131">
        <f t="shared" si="24"/>
        <v>1</v>
      </c>
      <c r="BI32" s="131" t="str">
        <f t="shared" si="25"/>
        <v/>
      </c>
      <c r="BJ32" s="131" t="str">
        <f t="shared" si="26"/>
        <v/>
      </c>
      <c r="BK32" s="131" t="str">
        <f t="shared" si="27"/>
        <v/>
      </c>
      <c r="BL32" s="131" t="str">
        <f t="shared" si="28"/>
        <v/>
      </c>
      <c r="BM32" s="131">
        <f t="shared" si="29"/>
        <v>1</v>
      </c>
      <c r="BN32" s="131" t="str">
        <f t="shared" si="30"/>
        <v/>
      </c>
      <c r="BO32" s="131" t="str">
        <f t="shared" si="31"/>
        <v/>
      </c>
      <c r="BP32" s="131" t="str">
        <f t="shared" si="32"/>
        <v/>
      </c>
      <c r="BQ32" s="131" t="str">
        <f t="shared" si="33"/>
        <v/>
      </c>
      <c r="BR32" s="131" t="str">
        <f t="shared" si="34"/>
        <v/>
      </c>
      <c r="BS32" s="131" t="str">
        <f t="shared" si="35"/>
        <v/>
      </c>
      <c r="BT32" s="131">
        <f t="shared" si="36"/>
        <v>1</v>
      </c>
      <c r="BU32" s="131" t="str">
        <f t="shared" si="37"/>
        <v/>
      </c>
      <c r="BV32" s="131" t="str">
        <f t="shared" si="38"/>
        <v/>
      </c>
      <c r="BW32" s="131">
        <f t="shared" si="39"/>
        <v>1</v>
      </c>
      <c r="BX32" s="131" t="str">
        <f t="shared" si="40"/>
        <v/>
      </c>
      <c r="BY32" s="131" t="str">
        <f t="shared" si="41"/>
        <v/>
      </c>
      <c r="BZ32" s="131" t="str">
        <f t="shared" si="42"/>
        <v/>
      </c>
      <c r="CA32" s="131" t="str">
        <f t="shared" si="43"/>
        <v/>
      </c>
      <c r="CB32" s="131" t="str">
        <f t="shared" si="44"/>
        <v/>
      </c>
      <c r="CC32" s="131" t="str">
        <f t="shared" si="45"/>
        <v/>
      </c>
      <c r="CD32" s="131" t="str">
        <f t="shared" si="46"/>
        <v/>
      </c>
      <c r="CE32" s="131" t="str">
        <f t="shared" si="47"/>
        <v/>
      </c>
      <c r="CF32" s="131" t="str">
        <f t="shared" si="48"/>
        <v/>
      </c>
      <c r="CG32" s="131" t="str">
        <f t="shared" si="49"/>
        <v/>
      </c>
      <c r="CH32" s="131" t="str">
        <f t="shared" si="50"/>
        <v/>
      </c>
      <c r="CI32" s="131" t="str">
        <f t="shared" si="51"/>
        <v/>
      </c>
      <c r="CJ32" s="131" t="str">
        <f t="shared" si="52"/>
        <v/>
      </c>
      <c r="CK32" s="131" t="str">
        <f t="shared" si="53"/>
        <v/>
      </c>
      <c r="CL32" s="131" t="str">
        <f t="shared" si="54"/>
        <v/>
      </c>
      <c r="CM32" s="131" t="str">
        <f t="shared" si="55"/>
        <v/>
      </c>
    </row>
    <row r="33" spans="1:91" s="90" customFormat="1" ht="15.95" customHeight="1">
      <c r="A33" s="917"/>
      <c r="B33" s="93">
        <v>2</v>
      </c>
      <c r="C33" s="263" t="s">
        <v>314</v>
      </c>
      <c r="D33" s="312"/>
      <c r="E33" s="313"/>
      <c r="F33" s="314"/>
      <c r="G33" s="314"/>
      <c r="H33" s="314"/>
      <c r="I33" s="314"/>
      <c r="J33" s="314"/>
      <c r="K33" s="314"/>
      <c r="L33" s="314"/>
      <c r="M33" s="314"/>
      <c r="N33" s="312" t="s">
        <v>1401</v>
      </c>
      <c r="O33" s="313"/>
      <c r="P33" s="314"/>
      <c r="Q33" s="314"/>
      <c r="R33" s="314"/>
      <c r="S33" s="314"/>
      <c r="T33" s="314"/>
      <c r="U33" s="314"/>
      <c r="V33" s="314"/>
      <c r="W33" s="314"/>
      <c r="X33" s="314"/>
      <c r="Y33" s="314"/>
      <c r="Z33" s="314"/>
      <c r="AA33" s="314"/>
      <c r="AB33" s="314"/>
      <c r="AC33" s="314"/>
      <c r="AD33" s="314"/>
      <c r="AE33" s="315"/>
      <c r="AF33" s="131" t="str">
        <f t="shared" si="60"/>
        <v/>
      </c>
      <c r="AG33" s="131" t="str">
        <f t="shared" si="56"/>
        <v/>
      </c>
      <c r="AH33" s="131" t="str">
        <f t="shared" si="57"/>
        <v/>
      </c>
      <c r="AI33" s="131" t="str">
        <f t="shared" si="58"/>
        <v/>
      </c>
      <c r="AJ33" s="131" t="str">
        <f t="shared" si="59"/>
        <v/>
      </c>
      <c r="AK33" s="131" t="str">
        <f t="shared" si="1"/>
        <v/>
      </c>
      <c r="AL33" s="131" t="str">
        <f t="shared" si="2"/>
        <v/>
      </c>
      <c r="AM33" s="131" t="str">
        <f t="shared" si="3"/>
        <v/>
      </c>
      <c r="AN33" s="131" t="str">
        <f t="shared" si="61"/>
        <v/>
      </c>
      <c r="AO33" s="131" t="str">
        <f t="shared" si="5"/>
        <v/>
      </c>
      <c r="AP33" s="131" t="str">
        <f t="shared" si="6"/>
        <v/>
      </c>
      <c r="AQ33" s="131" t="str">
        <f t="shared" si="7"/>
        <v/>
      </c>
      <c r="AR33" s="131" t="str">
        <f t="shared" si="8"/>
        <v/>
      </c>
      <c r="AS33" s="131" t="str">
        <f t="shared" si="9"/>
        <v/>
      </c>
      <c r="AT33" s="131" t="str">
        <f t="shared" si="10"/>
        <v/>
      </c>
      <c r="AU33" s="131" t="str">
        <f t="shared" si="11"/>
        <v/>
      </c>
      <c r="AV33" s="131" t="str">
        <f t="shared" si="12"/>
        <v/>
      </c>
      <c r="AW33" s="131" t="str">
        <f t="shared" si="13"/>
        <v/>
      </c>
      <c r="AX33" s="131" t="str">
        <f t="shared" si="14"/>
        <v/>
      </c>
      <c r="AY33" s="131" t="str">
        <f t="shared" si="15"/>
        <v/>
      </c>
      <c r="AZ33" s="131" t="str">
        <f t="shared" si="16"/>
        <v/>
      </c>
      <c r="BA33" s="131" t="str">
        <f t="shared" si="17"/>
        <v/>
      </c>
      <c r="BB33" s="131" t="str">
        <f t="shared" si="18"/>
        <v/>
      </c>
      <c r="BC33" s="131" t="str">
        <f t="shared" si="19"/>
        <v/>
      </c>
      <c r="BD33" s="131" t="str">
        <f t="shared" si="20"/>
        <v/>
      </c>
      <c r="BE33" s="131" t="str">
        <f t="shared" si="21"/>
        <v/>
      </c>
      <c r="BF33" s="131" t="str">
        <f t="shared" si="22"/>
        <v/>
      </c>
      <c r="BG33" s="131" t="str">
        <f t="shared" si="23"/>
        <v/>
      </c>
      <c r="BH33" s="131" t="str">
        <f t="shared" si="24"/>
        <v/>
      </c>
      <c r="BI33" s="131" t="str">
        <f t="shared" si="25"/>
        <v/>
      </c>
      <c r="BJ33" s="131" t="str">
        <f t="shared" si="26"/>
        <v/>
      </c>
      <c r="BK33" s="131" t="str">
        <f t="shared" si="27"/>
        <v/>
      </c>
      <c r="BL33" s="131" t="str">
        <f t="shared" si="28"/>
        <v/>
      </c>
      <c r="BM33" s="131" t="str">
        <f t="shared" si="29"/>
        <v/>
      </c>
      <c r="BN33" s="131" t="str">
        <f t="shared" si="30"/>
        <v/>
      </c>
      <c r="BO33" s="131" t="str">
        <f t="shared" si="31"/>
        <v/>
      </c>
      <c r="BP33" s="131" t="str">
        <f t="shared" si="32"/>
        <v/>
      </c>
      <c r="BQ33" s="131" t="str">
        <f t="shared" si="33"/>
        <v/>
      </c>
      <c r="BR33" s="131" t="str">
        <f t="shared" si="34"/>
        <v/>
      </c>
      <c r="BS33" s="131" t="str">
        <f t="shared" si="35"/>
        <v/>
      </c>
      <c r="BT33" s="131" t="str">
        <f t="shared" si="36"/>
        <v/>
      </c>
      <c r="BU33" s="131" t="str">
        <f t="shared" si="37"/>
        <v/>
      </c>
      <c r="BV33" s="131" t="str">
        <f t="shared" si="38"/>
        <v/>
      </c>
      <c r="BW33" s="131" t="str">
        <f t="shared" si="39"/>
        <v/>
      </c>
      <c r="BX33" s="131" t="str">
        <f t="shared" si="40"/>
        <v/>
      </c>
      <c r="BY33" s="131" t="str">
        <f t="shared" si="41"/>
        <v/>
      </c>
      <c r="BZ33" s="131" t="str">
        <f t="shared" si="42"/>
        <v/>
      </c>
      <c r="CA33" s="131" t="str">
        <f t="shared" si="43"/>
        <v/>
      </c>
      <c r="CB33" s="131" t="str">
        <f t="shared" si="44"/>
        <v/>
      </c>
      <c r="CC33" s="131" t="str">
        <f t="shared" si="45"/>
        <v/>
      </c>
      <c r="CD33" s="131" t="str">
        <f t="shared" si="46"/>
        <v/>
      </c>
      <c r="CE33" s="131" t="str">
        <f t="shared" si="47"/>
        <v/>
      </c>
      <c r="CF33" s="131" t="str">
        <f t="shared" si="48"/>
        <v/>
      </c>
      <c r="CG33" s="131" t="str">
        <f t="shared" si="49"/>
        <v/>
      </c>
      <c r="CH33" s="131" t="str">
        <f t="shared" si="50"/>
        <v/>
      </c>
      <c r="CI33" s="131" t="str">
        <f t="shared" si="51"/>
        <v/>
      </c>
      <c r="CJ33" s="131" t="str">
        <f t="shared" si="52"/>
        <v/>
      </c>
      <c r="CK33" s="131" t="str">
        <f t="shared" si="53"/>
        <v/>
      </c>
      <c r="CL33" s="131" t="str">
        <f t="shared" si="54"/>
        <v/>
      </c>
      <c r="CM33" s="131" t="str">
        <f t="shared" si="55"/>
        <v/>
      </c>
    </row>
    <row r="34" spans="1:91" s="90" customFormat="1" ht="15.95" customHeight="1" thickBot="1">
      <c r="A34" s="924"/>
      <c r="B34" s="316"/>
      <c r="C34" s="317"/>
      <c r="D34" s="318"/>
      <c r="E34" s="319"/>
      <c r="F34" s="320"/>
      <c r="G34" s="320"/>
      <c r="H34" s="320"/>
      <c r="I34" s="320"/>
      <c r="J34" s="320"/>
      <c r="K34" s="320"/>
      <c r="L34" s="320"/>
      <c r="M34" s="320"/>
      <c r="N34" s="318" t="s">
        <v>1402</v>
      </c>
      <c r="O34" s="319"/>
      <c r="P34" s="320"/>
      <c r="Q34" s="320"/>
      <c r="R34" s="320"/>
      <c r="S34" s="320"/>
      <c r="T34" s="320"/>
      <c r="U34" s="320"/>
      <c r="V34" s="320"/>
      <c r="W34" s="320"/>
      <c r="X34" s="320"/>
      <c r="Y34" s="320"/>
      <c r="Z34" s="320"/>
      <c r="AA34" s="320"/>
      <c r="AB34" s="320"/>
      <c r="AC34" s="320"/>
      <c r="AD34" s="320"/>
      <c r="AE34" s="321"/>
      <c r="AF34" s="131" t="str">
        <f t="shared" si="60"/>
        <v/>
      </c>
      <c r="AG34" s="131" t="str">
        <f t="shared" si="56"/>
        <v/>
      </c>
      <c r="AH34" s="131" t="str">
        <f t="shared" si="57"/>
        <v/>
      </c>
      <c r="AI34" s="131" t="str">
        <f t="shared" si="58"/>
        <v/>
      </c>
      <c r="AJ34" s="131" t="str">
        <f t="shared" si="59"/>
        <v/>
      </c>
      <c r="AK34" s="131" t="str">
        <f t="shared" si="1"/>
        <v/>
      </c>
      <c r="AL34" s="131" t="str">
        <f t="shared" si="2"/>
        <v/>
      </c>
      <c r="AM34" s="131" t="str">
        <f t="shared" si="3"/>
        <v/>
      </c>
      <c r="AN34" s="131" t="str">
        <f t="shared" si="61"/>
        <v/>
      </c>
      <c r="AO34" s="131" t="str">
        <f t="shared" si="5"/>
        <v/>
      </c>
      <c r="AP34" s="131" t="str">
        <f t="shared" si="6"/>
        <v/>
      </c>
      <c r="AQ34" s="131" t="str">
        <f t="shared" si="7"/>
        <v/>
      </c>
      <c r="AR34" s="131" t="str">
        <f t="shared" si="8"/>
        <v/>
      </c>
      <c r="AS34" s="131" t="str">
        <f t="shared" si="9"/>
        <v/>
      </c>
      <c r="AT34" s="131" t="str">
        <f t="shared" si="10"/>
        <v/>
      </c>
      <c r="AU34" s="131" t="str">
        <f t="shared" si="11"/>
        <v/>
      </c>
      <c r="AV34" s="131" t="str">
        <f t="shared" si="12"/>
        <v/>
      </c>
      <c r="AW34" s="131" t="str">
        <f t="shared" si="13"/>
        <v/>
      </c>
      <c r="AX34" s="131" t="str">
        <f t="shared" si="14"/>
        <v/>
      </c>
      <c r="AY34" s="131" t="str">
        <f t="shared" si="15"/>
        <v/>
      </c>
      <c r="AZ34" s="131" t="str">
        <f t="shared" si="16"/>
        <v/>
      </c>
      <c r="BA34" s="131" t="str">
        <f t="shared" si="17"/>
        <v/>
      </c>
      <c r="BB34" s="131" t="str">
        <f t="shared" si="18"/>
        <v/>
      </c>
      <c r="BC34" s="131" t="str">
        <f t="shared" si="19"/>
        <v/>
      </c>
      <c r="BD34" s="131" t="str">
        <f t="shared" si="20"/>
        <v/>
      </c>
      <c r="BE34" s="131" t="str">
        <f t="shared" si="21"/>
        <v/>
      </c>
      <c r="BF34" s="131" t="str">
        <f t="shared" si="22"/>
        <v/>
      </c>
      <c r="BG34" s="131" t="str">
        <f t="shared" si="23"/>
        <v/>
      </c>
      <c r="BH34" s="131" t="str">
        <f t="shared" si="24"/>
        <v/>
      </c>
      <c r="BI34" s="131" t="str">
        <f t="shared" si="25"/>
        <v/>
      </c>
      <c r="BJ34" s="131" t="str">
        <f t="shared" si="26"/>
        <v/>
      </c>
      <c r="BK34" s="131" t="str">
        <f t="shared" si="27"/>
        <v/>
      </c>
      <c r="BL34" s="131" t="str">
        <f t="shared" si="28"/>
        <v/>
      </c>
      <c r="BM34" s="131" t="str">
        <f t="shared" si="29"/>
        <v/>
      </c>
      <c r="BN34" s="131" t="str">
        <f t="shared" si="30"/>
        <v/>
      </c>
      <c r="BO34" s="131" t="str">
        <f t="shared" si="31"/>
        <v/>
      </c>
      <c r="BP34" s="131" t="str">
        <f t="shared" si="32"/>
        <v/>
      </c>
      <c r="BQ34" s="131" t="str">
        <f t="shared" si="33"/>
        <v/>
      </c>
      <c r="BR34" s="131" t="str">
        <f t="shared" si="34"/>
        <v/>
      </c>
      <c r="BS34" s="131" t="str">
        <f t="shared" si="35"/>
        <v/>
      </c>
      <c r="BT34" s="131" t="str">
        <f t="shared" si="36"/>
        <v/>
      </c>
      <c r="BU34" s="131" t="str">
        <f t="shared" si="37"/>
        <v/>
      </c>
      <c r="BV34" s="131" t="str">
        <f t="shared" si="38"/>
        <v/>
      </c>
      <c r="BW34" s="131" t="str">
        <f t="shared" si="39"/>
        <v/>
      </c>
      <c r="BX34" s="131" t="str">
        <f t="shared" si="40"/>
        <v/>
      </c>
      <c r="BY34" s="131" t="str">
        <f t="shared" si="41"/>
        <v/>
      </c>
      <c r="BZ34" s="131" t="str">
        <f t="shared" si="42"/>
        <v/>
      </c>
      <c r="CA34" s="131" t="str">
        <f t="shared" si="43"/>
        <v/>
      </c>
      <c r="CB34" s="131" t="str">
        <f t="shared" si="44"/>
        <v/>
      </c>
      <c r="CC34" s="131" t="str">
        <f t="shared" si="45"/>
        <v/>
      </c>
      <c r="CD34" s="131" t="str">
        <f t="shared" si="46"/>
        <v/>
      </c>
      <c r="CE34" s="131" t="str">
        <f t="shared" si="47"/>
        <v/>
      </c>
      <c r="CF34" s="131" t="str">
        <f t="shared" si="48"/>
        <v/>
      </c>
      <c r="CG34" s="131" t="str">
        <f t="shared" si="49"/>
        <v/>
      </c>
      <c r="CH34" s="131" t="str">
        <f t="shared" si="50"/>
        <v/>
      </c>
      <c r="CI34" s="131" t="str">
        <f t="shared" si="51"/>
        <v/>
      </c>
      <c r="CJ34" s="131" t="str">
        <f t="shared" si="52"/>
        <v/>
      </c>
      <c r="CK34" s="131" t="str">
        <f t="shared" si="53"/>
        <v/>
      </c>
      <c r="CL34" s="131" t="str">
        <f t="shared" si="54"/>
        <v/>
      </c>
      <c r="CM34" s="131" t="str">
        <f t="shared" si="55"/>
        <v/>
      </c>
    </row>
    <row r="35" spans="1:91" s="90" customFormat="1" ht="15.6" customHeight="1" thickTop="1">
      <c r="A35" s="537"/>
      <c r="B35" s="538"/>
      <c r="C35" s="539"/>
      <c r="D35" s="540"/>
      <c r="E35" s="541"/>
      <c r="F35" s="542"/>
      <c r="G35" s="542"/>
      <c r="H35" s="542"/>
      <c r="I35" s="542"/>
      <c r="J35" s="542"/>
      <c r="K35" s="542"/>
      <c r="L35" s="542"/>
      <c r="M35" s="542"/>
      <c r="N35" s="542"/>
      <c r="O35" s="542"/>
      <c r="P35" s="542"/>
      <c r="Q35" s="542"/>
      <c r="R35" s="542"/>
      <c r="S35" s="542"/>
      <c r="T35" s="542"/>
      <c r="U35" s="542"/>
      <c r="V35" s="542"/>
      <c r="W35" s="542"/>
      <c r="X35" s="542"/>
      <c r="Y35" s="542"/>
      <c r="Z35" s="542"/>
      <c r="AA35" s="542"/>
      <c r="AB35" s="542"/>
      <c r="AC35" s="542"/>
      <c r="AD35" s="542"/>
      <c r="AE35" s="542"/>
      <c r="AF35" s="131"/>
      <c r="AG35" s="131"/>
      <c r="AH35" s="131"/>
      <c r="AI35" s="131"/>
      <c r="AJ35" s="131"/>
      <c r="AK35" s="131"/>
      <c r="AL35" s="131"/>
      <c r="AM35" s="131"/>
      <c r="AN35" s="131"/>
      <c r="AO35" s="131"/>
      <c r="AP35" s="131"/>
      <c r="AQ35" s="131"/>
      <c r="AR35" s="131"/>
      <c r="AS35" s="131"/>
      <c r="AT35" s="131"/>
      <c r="AU35" s="131"/>
      <c r="AV35" s="131"/>
      <c r="AW35" s="131"/>
      <c r="AX35" s="131"/>
      <c r="AY35" s="131"/>
      <c r="AZ35" s="131"/>
      <c r="BA35" s="131"/>
      <c r="BB35" s="131"/>
      <c r="BC35" s="131"/>
      <c r="BD35" s="131"/>
      <c r="BE35" s="131"/>
      <c r="BF35" s="131"/>
      <c r="BG35" s="131"/>
      <c r="BH35" s="131"/>
      <c r="BI35" s="131"/>
      <c r="BJ35" s="131"/>
      <c r="BK35" s="131"/>
      <c r="BL35" s="131"/>
      <c r="BM35" s="131"/>
      <c r="BN35" s="131"/>
      <c r="BO35" s="131"/>
      <c r="BP35" s="131"/>
      <c r="BQ35" s="131"/>
      <c r="BR35" s="131"/>
      <c r="BS35" s="131"/>
      <c r="BT35" s="131"/>
      <c r="BU35" s="131"/>
      <c r="BV35" s="131"/>
      <c r="BW35" s="131"/>
      <c r="BX35" s="131"/>
      <c r="BY35" s="131"/>
      <c r="BZ35" s="131"/>
      <c r="CA35" s="131"/>
      <c r="CB35" s="131"/>
      <c r="CC35" s="131"/>
      <c r="CD35" s="131"/>
      <c r="CE35" s="131"/>
      <c r="CF35" s="131"/>
      <c r="CG35" s="131"/>
      <c r="CH35" s="131"/>
      <c r="CI35" s="131"/>
      <c r="CJ35" s="131"/>
      <c r="CK35" s="131"/>
      <c r="CL35" s="131"/>
      <c r="CM35" s="131"/>
    </row>
    <row r="36" spans="1:91" s="90" customFormat="1" ht="15.6" customHeight="1" thickBot="1">
      <c r="A36" s="544"/>
      <c r="B36" s="532"/>
      <c r="C36" s="533"/>
      <c r="D36" s="534"/>
      <c r="E36" s="535"/>
      <c r="F36" s="536"/>
      <c r="G36" s="536"/>
      <c r="H36" s="536"/>
      <c r="I36" s="536"/>
      <c r="J36" s="536"/>
      <c r="K36" s="536"/>
      <c r="L36" s="536"/>
      <c r="M36" s="536"/>
      <c r="N36" s="536"/>
      <c r="O36" s="536"/>
      <c r="P36" s="536"/>
      <c r="Q36" s="536"/>
      <c r="R36" s="536"/>
      <c r="S36" s="536"/>
      <c r="T36" s="536"/>
      <c r="U36" s="536"/>
      <c r="V36" s="536"/>
      <c r="W36" s="536"/>
      <c r="X36" s="536"/>
      <c r="Y36" s="536"/>
      <c r="Z36" s="536"/>
      <c r="AA36" s="536"/>
      <c r="AB36" s="536"/>
      <c r="AC36" s="536"/>
      <c r="AD36" s="536"/>
      <c r="AE36" s="536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1"/>
      <c r="BY36" s="131"/>
      <c r="BZ36" s="131"/>
      <c r="CA36" s="131"/>
      <c r="CB36" s="131"/>
      <c r="CC36" s="131"/>
      <c r="CD36" s="131"/>
      <c r="CE36" s="131"/>
      <c r="CF36" s="131"/>
      <c r="CG36" s="131"/>
      <c r="CH36" s="131"/>
      <c r="CI36" s="131"/>
      <c r="CJ36" s="131"/>
      <c r="CK36" s="131"/>
      <c r="CL36" s="131"/>
      <c r="CM36" s="131"/>
    </row>
    <row r="37" spans="1:91" s="176" customFormat="1" ht="19.5" thickTop="1">
      <c r="A37" s="516"/>
      <c r="B37" s="517"/>
      <c r="C37" s="518"/>
      <c r="D37" s="517"/>
      <c r="E37" s="517"/>
      <c r="F37" s="517"/>
      <c r="G37" s="517"/>
      <c r="H37" s="517"/>
      <c r="I37" s="517"/>
      <c r="J37" s="517"/>
      <c r="K37" s="517"/>
      <c r="L37" s="517"/>
      <c r="M37" s="517"/>
      <c r="N37" s="517"/>
      <c r="O37" s="517" t="s">
        <v>493</v>
      </c>
      <c r="P37" s="517"/>
      <c r="Q37" s="517"/>
      <c r="R37" s="517"/>
      <c r="S37" s="519"/>
      <c r="T37" s="517"/>
      <c r="U37" s="517"/>
      <c r="V37" s="517"/>
      <c r="W37" s="517"/>
      <c r="X37" s="517"/>
      <c r="Y37" s="517"/>
      <c r="Z37" s="517"/>
      <c r="AA37" s="517"/>
      <c r="AB37" s="517"/>
      <c r="AC37" s="517"/>
      <c r="AD37" s="517"/>
      <c r="AE37" s="520"/>
      <c r="AF37" s="180">
        <f t="shared" ref="AF37:BK37" si="62">SUM(AF7:AF31)+SUM(AF39:AF60)</f>
        <v>13</v>
      </c>
      <c r="AG37" s="180">
        <f t="shared" si="62"/>
        <v>8</v>
      </c>
      <c r="AH37" s="180">
        <f t="shared" si="62"/>
        <v>12</v>
      </c>
      <c r="AI37" s="180">
        <f t="shared" si="62"/>
        <v>12</v>
      </c>
      <c r="AJ37" s="180">
        <f t="shared" si="62"/>
        <v>11</v>
      </c>
      <c r="AK37" s="180">
        <f t="shared" si="62"/>
        <v>14</v>
      </c>
      <c r="AL37" s="180">
        <f t="shared" si="62"/>
        <v>11</v>
      </c>
      <c r="AM37" s="180">
        <f t="shared" si="62"/>
        <v>13</v>
      </c>
      <c r="AN37" s="180">
        <f t="shared" si="62"/>
        <v>0</v>
      </c>
      <c r="AO37" s="180">
        <f t="shared" si="62"/>
        <v>13</v>
      </c>
      <c r="AP37" s="180">
        <f t="shared" si="62"/>
        <v>15</v>
      </c>
      <c r="AQ37" s="180">
        <f t="shared" si="62"/>
        <v>19</v>
      </c>
      <c r="AR37" s="180">
        <f t="shared" si="62"/>
        <v>0</v>
      </c>
      <c r="AS37" s="180">
        <f t="shared" si="62"/>
        <v>22</v>
      </c>
      <c r="AT37" s="180">
        <f t="shared" si="62"/>
        <v>14</v>
      </c>
      <c r="AU37" s="180">
        <f t="shared" si="62"/>
        <v>12</v>
      </c>
      <c r="AV37" s="180">
        <f t="shared" si="62"/>
        <v>11</v>
      </c>
      <c r="AW37" s="180">
        <f t="shared" si="62"/>
        <v>11</v>
      </c>
      <c r="AX37" s="180">
        <f t="shared" si="62"/>
        <v>11</v>
      </c>
      <c r="AY37" s="180">
        <f t="shared" si="62"/>
        <v>18</v>
      </c>
      <c r="AZ37" s="180">
        <f t="shared" si="62"/>
        <v>16</v>
      </c>
      <c r="BA37" s="180">
        <f t="shared" si="62"/>
        <v>3</v>
      </c>
      <c r="BB37" s="180">
        <f t="shared" si="62"/>
        <v>9</v>
      </c>
      <c r="BC37" s="180">
        <f t="shared" si="62"/>
        <v>10</v>
      </c>
      <c r="BD37" s="180">
        <f t="shared" si="62"/>
        <v>13</v>
      </c>
      <c r="BE37" s="180">
        <f t="shared" si="62"/>
        <v>12</v>
      </c>
      <c r="BF37" s="180">
        <f t="shared" si="62"/>
        <v>3</v>
      </c>
      <c r="BG37" s="180">
        <f t="shared" si="62"/>
        <v>10</v>
      </c>
      <c r="BH37" s="180">
        <f t="shared" si="62"/>
        <v>19</v>
      </c>
      <c r="BI37" s="180">
        <f t="shared" si="62"/>
        <v>10</v>
      </c>
      <c r="BJ37" s="180">
        <f t="shared" si="62"/>
        <v>3</v>
      </c>
      <c r="BK37" s="180">
        <f t="shared" si="62"/>
        <v>19</v>
      </c>
      <c r="BL37" s="180">
        <f t="shared" ref="BL37:CM37" si="63">SUM(BL7:BL31)+SUM(BL39:BL60)</f>
        <v>19</v>
      </c>
      <c r="BM37" s="180">
        <f t="shared" si="63"/>
        <v>17</v>
      </c>
      <c r="BN37" s="180">
        <f t="shared" si="63"/>
        <v>17</v>
      </c>
      <c r="BO37" s="180">
        <f t="shared" si="63"/>
        <v>16</v>
      </c>
      <c r="BP37" s="180">
        <f t="shared" si="63"/>
        <v>0</v>
      </c>
      <c r="BQ37" s="180">
        <f t="shared" si="63"/>
        <v>0</v>
      </c>
      <c r="BR37" s="180">
        <f t="shared" si="63"/>
        <v>0</v>
      </c>
      <c r="BS37" s="180">
        <f t="shared" si="63"/>
        <v>0</v>
      </c>
      <c r="BT37" s="180">
        <f t="shared" si="63"/>
        <v>14</v>
      </c>
      <c r="BU37" s="180">
        <f t="shared" si="63"/>
        <v>18</v>
      </c>
      <c r="BV37" s="180">
        <f t="shared" si="63"/>
        <v>16</v>
      </c>
      <c r="BW37" s="180">
        <f t="shared" si="63"/>
        <v>15</v>
      </c>
      <c r="BX37" s="180">
        <f t="shared" si="63"/>
        <v>10</v>
      </c>
      <c r="BY37" s="180">
        <f t="shared" si="63"/>
        <v>13</v>
      </c>
      <c r="BZ37" s="180">
        <f t="shared" si="63"/>
        <v>16</v>
      </c>
      <c r="CA37" s="180">
        <f t="shared" si="63"/>
        <v>14</v>
      </c>
      <c r="CB37" s="180">
        <f t="shared" si="63"/>
        <v>15</v>
      </c>
      <c r="CC37" s="180">
        <f t="shared" si="63"/>
        <v>12</v>
      </c>
      <c r="CD37" s="180">
        <f t="shared" si="63"/>
        <v>18</v>
      </c>
      <c r="CE37" s="180">
        <f t="shared" si="63"/>
        <v>12</v>
      </c>
      <c r="CF37" s="180">
        <f t="shared" si="63"/>
        <v>15</v>
      </c>
      <c r="CG37" s="180">
        <f t="shared" si="63"/>
        <v>12</v>
      </c>
      <c r="CH37" s="180">
        <f t="shared" si="63"/>
        <v>0</v>
      </c>
      <c r="CI37" s="180">
        <f t="shared" si="63"/>
        <v>11</v>
      </c>
      <c r="CJ37" s="180">
        <f t="shared" si="63"/>
        <v>19</v>
      </c>
      <c r="CK37" s="180">
        <f t="shared" si="63"/>
        <v>16</v>
      </c>
      <c r="CL37" s="180">
        <f t="shared" si="63"/>
        <v>20</v>
      </c>
      <c r="CM37" s="180">
        <f t="shared" si="63"/>
        <v>18</v>
      </c>
    </row>
    <row r="38" spans="1:91" s="176" customFormat="1" ht="19.5" thickBot="1">
      <c r="A38" s="521"/>
      <c r="B38" s="522"/>
      <c r="C38" s="523"/>
      <c r="D38" s="522"/>
      <c r="E38" s="522"/>
      <c r="F38" s="522"/>
      <c r="G38" s="522"/>
      <c r="H38" s="522"/>
      <c r="I38" s="522"/>
      <c r="J38" s="522"/>
      <c r="K38" s="522"/>
      <c r="L38" s="522"/>
      <c r="M38" s="522"/>
      <c r="N38" s="522"/>
      <c r="O38" s="522"/>
      <c r="P38" s="522"/>
      <c r="Q38" s="522"/>
      <c r="R38" s="522"/>
      <c r="S38" s="524"/>
      <c r="T38" s="522"/>
      <c r="U38" s="522"/>
      <c r="V38" s="522"/>
      <c r="W38" s="522"/>
      <c r="X38" s="522"/>
      <c r="Y38" s="522"/>
      <c r="Z38" s="522"/>
      <c r="AA38" s="522"/>
      <c r="AB38" s="522"/>
      <c r="AC38" s="522"/>
      <c r="AD38" s="522"/>
      <c r="AE38" s="530" t="s">
        <v>1406</v>
      </c>
      <c r="AF38" s="180"/>
      <c r="AG38" s="180"/>
      <c r="AH38" s="180"/>
      <c r="AI38" s="180"/>
      <c r="AJ38" s="180"/>
      <c r="AK38" s="180"/>
      <c r="AL38" s="180"/>
      <c r="AM38" s="180"/>
      <c r="AN38" s="180"/>
      <c r="AO38" s="180"/>
      <c r="AP38" s="180"/>
      <c r="AQ38" s="180"/>
      <c r="AR38" s="180"/>
      <c r="AS38" s="180"/>
      <c r="AT38" s="180"/>
      <c r="AU38" s="180"/>
      <c r="AV38" s="180"/>
      <c r="AW38" s="180"/>
      <c r="AX38" s="180"/>
      <c r="AY38" s="180"/>
      <c r="AZ38" s="180"/>
      <c r="BA38" s="180"/>
      <c r="BB38" s="180"/>
      <c r="BC38" s="180"/>
      <c r="BD38" s="180"/>
      <c r="BE38" s="180"/>
      <c r="BF38" s="180"/>
      <c r="BG38" s="180"/>
      <c r="BH38" s="180"/>
      <c r="BI38" s="180"/>
      <c r="BJ38" s="180"/>
      <c r="BK38" s="180"/>
      <c r="BL38" s="180"/>
      <c r="BM38" s="180"/>
      <c r="BN38" s="180"/>
      <c r="BO38" s="180"/>
      <c r="BP38" s="180"/>
      <c r="BQ38" s="180"/>
      <c r="BR38" s="180"/>
      <c r="BS38" s="180"/>
      <c r="BT38" s="180"/>
      <c r="BU38" s="180"/>
      <c r="BV38" s="180"/>
      <c r="BW38" s="180"/>
      <c r="BX38" s="180"/>
      <c r="BY38" s="180"/>
      <c r="BZ38" s="180"/>
      <c r="CA38" s="180"/>
      <c r="CB38" s="180"/>
      <c r="CC38" s="180"/>
      <c r="CD38" s="180"/>
      <c r="CE38" s="180"/>
      <c r="CF38" s="180"/>
      <c r="CG38" s="180"/>
      <c r="CH38" s="180"/>
      <c r="CI38" s="180"/>
      <c r="CJ38" s="180"/>
      <c r="CK38" s="180"/>
      <c r="CL38" s="180"/>
      <c r="CM38" s="180"/>
    </row>
    <row r="39" spans="1:91" s="178" customFormat="1" ht="15" customHeight="1" thickTop="1">
      <c r="A39" s="182" t="s">
        <v>189</v>
      </c>
      <c r="B39" s="183"/>
      <c r="C39" s="265" t="s">
        <v>483</v>
      </c>
      <c r="D39" s="438" t="str">
        <f t="shared" ref="D39:AD39" si="64">D4</f>
        <v>10A1</v>
      </c>
      <c r="E39" s="438" t="str">
        <f t="shared" si="64"/>
        <v>10A2</v>
      </c>
      <c r="F39" s="438" t="str">
        <f t="shared" si="64"/>
        <v>10A3</v>
      </c>
      <c r="G39" s="438" t="str">
        <f t="shared" si="64"/>
        <v>10A4</v>
      </c>
      <c r="H39" s="438" t="str">
        <f t="shared" si="64"/>
        <v>10A5</v>
      </c>
      <c r="I39" s="438" t="str">
        <f t="shared" si="64"/>
        <v>10A6</v>
      </c>
      <c r="J39" s="438" t="str">
        <f t="shared" si="64"/>
        <v>10A7</v>
      </c>
      <c r="K39" s="438" t="str">
        <f t="shared" si="64"/>
        <v>10A8</v>
      </c>
      <c r="L39" s="438" t="str">
        <f t="shared" si="64"/>
        <v>10A9</v>
      </c>
      <c r="M39" s="438" t="str">
        <f t="shared" si="64"/>
        <v>10A10</v>
      </c>
      <c r="N39" s="438" t="str">
        <f t="shared" si="64"/>
        <v>11A1</v>
      </c>
      <c r="O39" s="438" t="str">
        <f t="shared" si="64"/>
        <v>11A2</v>
      </c>
      <c r="P39" s="438" t="str">
        <f t="shared" si="64"/>
        <v>11A3</v>
      </c>
      <c r="Q39" s="438" t="str">
        <f t="shared" si="64"/>
        <v>11A4</v>
      </c>
      <c r="R39" s="438" t="str">
        <f t="shared" si="64"/>
        <v>11A5</v>
      </c>
      <c r="S39" s="438" t="str">
        <f t="shared" si="64"/>
        <v>11A6</v>
      </c>
      <c r="T39" s="438" t="str">
        <f t="shared" si="64"/>
        <v>11A7</v>
      </c>
      <c r="U39" s="438" t="str">
        <f t="shared" si="64"/>
        <v>11A8</v>
      </c>
      <c r="V39" s="438" t="str">
        <f t="shared" si="64"/>
        <v>11A9</v>
      </c>
      <c r="W39" s="438" t="str">
        <f t="shared" si="64"/>
        <v>11A10</v>
      </c>
      <c r="X39" s="438" t="str">
        <f t="shared" si="64"/>
        <v>12A1</v>
      </c>
      <c r="Y39" s="438" t="str">
        <f t="shared" si="64"/>
        <v>12A2</v>
      </c>
      <c r="Z39" s="438" t="str">
        <f t="shared" si="64"/>
        <v>12A3</v>
      </c>
      <c r="AA39" s="438" t="str">
        <f t="shared" si="64"/>
        <v>12A4</v>
      </c>
      <c r="AB39" s="438" t="str">
        <f t="shared" si="64"/>
        <v>12A5</v>
      </c>
      <c r="AC39" s="438" t="str">
        <f t="shared" si="64"/>
        <v>12A6</v>
      </c>
      <c r="AD39" s="438" t="str">
        <f t="shared" si="64"/>
        <v>12A7</v>
      </c>
      <c r="AE39" s="439" t="str">
        <f>AE4</f>
        <v>12A8</v>
      </c>
      <c r="AF39" s="177" t="str">
        <f t="shared" ref="AF39:AF59" si="65">IF(COUNTIF($D39:$AE39,"T2")&gt;=1,COUNTIF($D39:$AE39,"T2"),"")</f>
        <v/>
      </c>
      <c r="AG39" s="177" t="str">
        <f t="shared" ref="AG39:AG60" si="66">IF(COUNTIF($D39:$AE39,"T3")&gt;=1,COUNTIF($D39:$AE39,"T3"),"")</f>
        <v/>
      </c>
      <c r="AH39" s="177" t="str">
        <f t="shared" ref="AH39:AH60" si="67">IF(COUNTIF($D39:$AE39,"T4")&gt;=1,COUNTIF($D39:$AE39,"T4"),"")</f>
        <v/>
      </c>
      <c r="AI39" s="177" t="str">
        <f t="shared" ref="AI39:AI60" si="68">IF(COUNTIF($D39:$AE39,"T5")&gt;=1,COUNTIF($D39:$AE39,"T5"),"")</f>
        <v/>
      </c>
      <c r="AJ39" s="177" t="str">
        <f t="shared" ref="AJ39:AJ60" si="69">IF(COUNTIF($D39:$AE39,"TT1")&gt;=1,COUNTIF($D39:$AE39,"TT1"),"")</f>
        <v/>
      </c>
      <c r="AK39" s="177" t="str">
        <f t="shared" ref="AK39:AK60" si="70">IF(COUNTIF($D39:$AE39,"TT2")&gt;=1,COUNTIF($D39:$AE39,"TT2"),"")</f>
        <v/>
      </c>
      <c r="AL39" s="177" t="str">
        <f t="shared" ref="AL39:AL60" si="71">IF(COUNTIF($D39:$AE39,"TT3")&gt;=1,COUNTIF($D39:$AE39,"TT3"),"")</f>
        <v/>
      </c>
      <c r="AM39" s="177" t="str">
        <f t="shared" ref="AM39:AM60" si="72">IF(COUNTIF($D39:$AE39,"TT4")&gt;=1,COUNTIF($D39:$AE39,"TT4"),"")</f>
        <v/>
      </c>
      <c r="AN39" s="177" t="str">
        <f t="shared" ref="AN39:AN60" si="73">IF(COUNTIF($D39:$AE39,"TT5")&gt;=1,COUNTIF($D39:$AE39,"TT5"),"")</f>
        <v/>
      </c>
      <c r="AO39" s="177" t="str">
        <f t="shared" ref="AO39:AO60" si="74">IF(COUNTIF($D39:$AE39,"TT6")&gt;=1,COUNTIF($D39:$AE39,"TT6"),"")</f>
        <v/>
      </c>
      <c r="AP39" s="177" t="str">
        <f t="shared" ref="AP39:AP60" si="75">IF(COUNTIF($D39:$AE39,"TT7")&gt;=1,COUNTIF($D39:$AE39,"TT7"),"")</f>
        <v/>
      </c>
      <c r="AQ39" s="177" t="str">
        <f t="shared" ref="AQ39:AQ60" si="76">IF(COUNTIF($D39:$AE39,"TT9")&gt;=1,COUNTIF($D39:$AE39,"TT9"),"")</f>
        <v/>
      </c>
      <c r="AR39" s="177" t="str">
        <f t="shared" ref="AR39:AR60" si="77">IF(COUNTIF($D39:$AE39,"Tn3")&gt;=1,COUNTIF($D39:$AE39,"Tn3"),"")</f>
        <v/>
      </c>
      <c r="AS39" s="177" t="str">
        <f t="shared" ref="AS39:AS60" si="78">IF(COUNTIF($D39:$AE39,"Tn4")&gt;=1,COUNTIF($D39:$AE39,"Tn4"),"")</f>
        <v/>
      </c>
      <c r="AT39" s="177" t="str">
        <f t="shared" ref="AT39:AT60" si="79">IF(COUNTIF($D39:$AE39,"LC2")&gt;=1,COUNTIF($D39:$AE39,"LC2"),"")</f>
        <v/>
      </c>
      <c r="AU39" s="177" t="str">
        <f t="shared" ref="AU39:AU60" si="80">IF(COUNTIF($D39:$AE39,"LC3")&gt;=1,COUNTIF($D39:$AE39,"LC3"),"")</f>
        <v/>
      </c>
      <c r="AV39" s="177" t="str">
        <f t="shared" ref="AV39:AV60" si="81">IF(COUNTIF($D39:$AE39,"LC4")&gt;=1,COUNTIF($D39:$AE39,"LC4"),"")</f>
        <v/>
      </c>
      <c r="AW39" s="177" t="str">
        <f t="shared" ref="AW39:AW60" si="82">IF(COUNTIF($D39:$AE39,"LC5")&gt;=1,COUNTIF($D39:$AE39,"LC5"),"")</f>
        <v/>
      </c>
      <c r="AX39" s="177" t="str">
        <f t="shared" ref="AX39:AX60" si="83">IF(COUNTIF($D39:$AE39,"LC6")&gt;=1,COUNTIF($D39:$AE39,"LC6"),"")</f>
        <v/>
      </c>
      <c r="AY39" s="177" t="str">
        <f t="shared" ref="AY39:AY60" si="84">IF(COUNTIF($D39:$AE39,"LC7")&gt;=1,COUNTIF($D39:$AE39,"LC7"),"")</f>
        <v/>
      </c>
      <c r="AZ39" s="177" t="str">
        <f t="shared" ref="AZ39:AZ60" si="85">IF(COUNTIF($D39:$AE39,"LC8")&gt;=1,COUNTIF($D39:$AE39,"LC8"),"")</f>
        <v/>
      </c>
      <c r="BA39" s="177" t="str">
        <f t="shared" ref="BA39:BA60" si="86">IF(COUNTIF($D39:$AE39,"H1")&gt;=1,COUNTIF($D39:$AE39,"H1"),"")</f>
        <v/>
      </c>
      <c r="BB39" s="177" t="str">
        <f t="shared" ref="BB39:BB60" si="87">IF(COUNTIF($D39:$AE39,"H2")&gt;=1,COUNTIF($D39:$AE39,"H2"),"")</f>
        <v/>
      </c>
      <c r="BC39" s="177" t="str">
        <f t="shared" ref="BC39:BC60" si="88">IF(COUNTIF($D39:$AE39,"H3")&gt;=1,COUNTIF($D39:$AE39,"H3"),"")</f>
        <v/>
      </c>
      <c r="BD39" s="177" t="str">
        <f t="shared" ref="BD39:BD60" si="89">IF(COUNTIF($D39:$AE39,"H4")&gt;=1,COUNTIF($D39:$AE39,"H4"),"")</f>
        <v/>
      </c>
      <c r="BE39" s="177" t="str">
        <f t="shared" ref="BE39:BE60" si="90">IF(COUNTIF($D39:$AE39,"H5")&gt;=1,COUNTIF($D39:$AE39,"H5"),"")</f>
        <v/>
      </c>
      <c r="BF39" s="177" t="str">
        <f t="shared" ref="BF39:BF60" si="91">IF(COUNTIF($D39:$AE39,"SN1")&gt;=1,COUNTIF($D39:$AE39,"SN1"),"")</f>
        <v/>
      </c>
      <c r="BG39" s="177" t="str">
        <f t="shared" ref="BG39:BG60" si="92">IF(COUNTIF($D39:$AE39,"SN2")&gt;=1,COUNTIF($D39:$AE39,"SN2"),"")</f>
        <v/>
      </c>
      <c r="BH39" s="177" t="str">
        <f t="shared" ref="BH39:BH60" si="93">IF(COUNTIF($D39:$AE39,"SN3")&gt;=1,COUNTIF($D39:$AE39,"SN3"),"")</f>
        <v/>
      </c>
      <c r="BI39" s="177" t="str">
        <f t="shared" ref="BI39:BI60" si="94">IF(COUNTIF($D39:$AE39,"SN4")&gt;=1,COUNTIF($D39:$AE39,"SN4"),"")</f>
        <v/>
      </c>
      <c r="BJ39" s="177" t="str">
        <f t="shared" ref="BJ39:BJ60" si="95">IF(COUNTIF($D39:$AE39,"V1")&gt;=1,COUNTIF($D39:$AE39,"V1"),"")</f>
        <v/>
      </c>
      <c r="BK39" s="177" t="str">
        <f t="shared" ref="BK39:BK60" si="96">IF(COUNTIF($D39:$AE39,"V2")&gt;=1,COUNTIF($D39:$AE39,"V2"),"")</f>
        <v/>
      </c>
      <c r="BL39" s="177" t="str">
        <f t="shared" ref="BL39:BL60" si="97">IF(COUNTIF($D39:$AE39,"V3")&gt;=1,COUNTIF($D39:$AE39,"V3"),"")</f>
        <v/>
      </c>
      <c r="BM39" s="177" t="str">
        <f t="shared" ref="BM39:BM60" si="98">IF(COUNTIF($D39:$AE39,"V4")&gt;=1,COUNTIF($D39:$AE39,"V4"),"")</f>
        <v/>
      </c>
      <c r="BN39" s="177" t="str">
        <f t="shared" ref="BN39:BN60" si="99">IF(COUNTIF($D39:$AE39,"V5")&gt;=1,COUNTIF($D39:$AE39,"V5"),"")</f>
        <v/>
      </c>
      <c r="BO39" s="177" t="str">
        <f t="shared" ref="BO39:BO60" si="100">IF(COUNTIF($D39:$AE39,"V6")&gt;=1,COUNTIF($D39:$AE39,"V6"),"")</f>
        <v/>
      </c>
      <c r="BP39" s="177" t="str">
        <f t="shared" ref="BP39:BP60" si="101">IF(COUNTIF($D39:$AE39,"V7")&gt;=1,COUNTIF($D39:$AE39,"V7"),"")</f>
        <v/>
      </c>
      <c r="BQ39" s="177" t="str">
        <f t="shared" ref="BQ39:BQ60" si="102">IF(COUNTIF($D39:$AE39,"V8")&gt;=1,COUNTIF($D39:$AE39,"V8"),"")</f>
        <v/>
      </c>
      <c r="BR39" s="177" t="str">
        <f t="shared" ref="BR39:BR60" si="103">IF(COUNTIF($D39:$AE39,"V9")&gt;=1,COUNTIF($D39:$AE39,"V9"),"")</f>
        <v/>
      </c>
      <c r="BS39" s="177" t="str">
        <f t="shared" ref="BS39:BS60" si="104">IF(COUNTIF($D39:$AE39,"G1")&gt;=1,COUNTIF($D39:$AE39,"G1"),"")</f>
        <v/>
      </c>
      <c r="BT39" s="177" t="str">
        <f t="shared" ref="BT39:BT60" si="105">IF(COUNTIF($D39:$AE39,"G2")&gt;=1,COUNTIF($D39:$AE39,"G2"),"")</f>
        <v/>
      </c>
      <c r="BU39" s="177" t="str">
        <f t="shared" ref="BU39:BU60" si="106">IF(COUNTIF($D39:$AE39,"SG1")&gt;=1,COUNTIF($D39:$AE39,"SG1"),"")</f>
        <v/>
      </c>
      <c r="BV39" s="177" t="str">
        <f t="shared" ref="BV39:BV60" si="107">IF(COUNTIF($D39:$AE39,"SG2")&gt;=1,COUNTIF($D39:$AE39,"SG2"),"")</f>
        <v/>
      </c>
      <c r="BW39" s="177" t="str">
        <f t="shared" ref="BW39:BW60" si="108">IF(COUNTIF($D39:$AE39,"SG3")&gt;=1,COUNTIF($D39:$AE39,"SG3"),"")</f>
        <v/>
      </c>
      <c r="BX39" s="177" t="str">
        <f t="shared" ref="BX39:BX60" si="109">IF(COUNTIF($D39:$AE39,"D2")&gt;=1,COUNTIF($D39:$AE39,"D2"),"")</f>
        <v/>
      </c>
      <c r="BY39" s="177" t="str">
        <f t="shared" ref="BY39:BY60" si="110">IF(COUNTIF($D39:$AE39,"D3")&gt;=1,COUNTIF($D39:$AE39,"D3"),"")</f>
        <v/>
      </c>
      <c r="BZ39" s="177" t="str">
        <f t="shared" ref="BZ39:BZ60" si="111">IF(COUNTIF($D39:$AE39,"D4")&gt;=1,COUNTIF($D39:$AE39,"D4"),"")</f>
        <v/>
      </c>
      <c r="CA39" s="177" t="str">
        <f t="shared" ref="CA39:CA60" si="112">IF(COUNTIF($D39:$AE39,"D5")&gt;=1,COUNTIF($D39:$AE39,"D5"),"")</f>
        <v/>
      </c>
      <c r="CB39" s="177" t="str">
        <f t="shared" ref="CB39:CB60" si="113">IF(COUNTIF($D39:$AE39,"A1")&gt;=1,COUNTIF($D39:$AE39,"A1"),"")</f>
        <v/>
      </c>
      <c r="CC39" s="177" t="str">
        <f t="shared" ref="CC39:CC60" si="114">IF(COUNTIF($D39:$AE39,"A2")&gt;=1,COUNTIF($D39:$AE39,"A2"),"")</f>
        <v/>
      </c>
      <c r="CD39" s="177" t="str">
        <f t="shared" ref="CD39:CD60" si="115">IF(COUNTIF($D39:$AE39,"A3")&gt;=1,COUNTIF($D39:$AE39,"A3"),"")</f>
        <v/>
      </c>
      <c r="CE39" s="177" t="str">
        <f t="shared" ref="CE39:CE60" si="116">IF(COUNTIF($D39:$AE39,"A4")&gt;=1,COUNTIF($D39:$AE39,"A4"),"")</f>
        <v/>
      </c>
      <c r="CF39" s="177" t="str">
        <f t="shared" ref="CF39:CF60" si="117">IF(COUNTIF($D39:$AE39,"A5")&gt;=1,COUNTIF($D39:$AE39,"A5"),"")</f>
        <v/>
      </c>
      <c r="CG39" s="177" t="str">
        <f t="shared" ref="CG39:CG60" si="118">IF(COUNTIF($D39:$AE39,"A6")&gt;=1,COUNTIF($D39:$AE39,"A6"),"")</f>
        <v/>
      </c>
      <c r="CH39" s="177" t="str">
        <f t="shared" ref="CH39:CH60" si="119">IF(COUNTIF($D39:$AE39,"Q1")&gt;=1,COUNTIF($D39:$AE39,"Q1"),"")</f>
        <v/>
      </c>
      <c r="CI39" s="177" t="str">
        <f t="shared" ref="CI39:CI60" si="120">IF(COUNTIF($D39:$AE39,"Q2")&gt;=1,COUNTIF($D39:$AE39,"Q2"),"")</f>
        <v/>
      </c>
      <c r="CJ39" s="177" t="str">
        <f t="shared" ref="CJ39:CJ60" si="121">IF(COUNTIF($D39:$AE39,"TQ1")&gt;=1,COUNTIF($D39:$AE39,"TQ1"),"")</f>
        <v/>
      </c>
      <c r="CK39" s="177" t="str">
        <f t="shared" ref="CK39:CK60" si="122">IF(COUNTIF($D39:$AE39,"TQ3")&gt;=1,COUNTIF($D39:$AE39,"TQ3"),"")</f>
        <v/>
      </c>
      <c r="CL39" s="177" t="str">
        <f t="shared" ref="CL39:CL60" si="123">IF(COUNTIF($D39:$AE39,"TQ4")&gt;=1,COUNTIF($D39:$AE39,"TQ4"),"")</f>
        <v/>
      </c>
      <c r="CM39" s="177" t="str">
        <f t="shared" ref="CM39:CM60" si="124">IF(COUNTIF($D39:$AE39,"TQ5")&gt;=1,COUNTIF($D39:$AE39,"TQ5"),"")</f>
        <v/>
      </c>
    </row>
    <row r="40" spans="1:91" ht="15" customHeight="1">
      <c r="A40" s="923">
        <v>2</v>
      </c>
      <c r="B40" s="92">
        <v>1</v>
      </c>
      <c r="C40" s="262" t="s">
        <v>360</v>
      </c>
      <c r="D40" s="436" t="s">
        <v>102</v>
      </c>
      <c r="E40" s="589"/>
      <c r="F40" s="591"/>
      <c r="G40" s="425"/>
      <c r="H40" s="589"/>
      <c r="I40" s="591"/>
      <c r="J40" s="425"/>
      <c r="K40" s="426" t="s">
        <v>103</v>
      </c>
      <c r="L40" s="425"/>
      <c r="M40" s="425"/>
      <c r="N40" s="425"/>
      <c r="O40" s="589"/>
      <c r="P40" s="591"/>
      <c r="Q40" s="591"/>
      <c r="R40" s="591"/>
      <c r="S40" s="591"/>
      <c r="T40" s="425"/>
      <c r="U40" s="425"/>
      <c r="V40" s="425"/>
      <c r="W40" s="595"/>
      <c r="X40" s="596" t="s">
        <v>104</v>
      </c>
      <c r="Y40" s="597" t="s">
        <v>101</v>
      </c>
      <c r="Z40" s="628"/>
      <c r="AA40" s="619"/>
      <c r="AB40" s="598" t="s">
        <v>105</v>
      </c>
      <c r="AC40" s="598"/>
      <c r="AD40" s="619"/>
      <c r="AE40" s="631"/>
      <c r="AF40" s="63" t="str">
        <f>IF(COUNTIF($D40:$AE40,"T2")&gt;=1,COUNTIF($D40:$AE40,"T2"),"")</f>
        <v/>
      </c>
      <c r="AG40" s="63" t="str">
        <f t="shared" si="66"/>
        <v/>
      </c>
      <c r="AH40" s="63" t="str">
        <f t="shared" si="67"/>
        <v/>
      </c>
      <c r="AI40" s="63" t="str">
        <f t="shared" si="68"/>
        <v/>
      </c>
      <c r="AJ40" s="63" t="str">
        <f t="shared" si="69"/>
        <v/>
      </c>
      <c r="AK40" s="63" t="str">
        <f t="shared" si="70"/>
        <v/>
      </c>
      <c r="AL40" s="63" t="str">
        <f t="shared" si="71"/>
        <v/>
      </c>
      <c r="AM40" s="63" t="str">
        <f t="shared" si="72"/>
        <v/>
      </c>
      <c r="AN40" s="63" t="str">
        <f t="shared" si="73"/>
        <v/>
      </c>
      <c r="AO40" s="63" t="str">
        <f t="shared" si="74"/>
        <v/>
      </c>
      <c r="AP40" s="63" t="str">
        <f t="shared" si="75"/>
        <v/>
      </c>
      <c r="AQ40" s="63" t="str">
        <f t="shared" si="76"/>
        <v/>
      </c>
      <c r="AR40" s="63" t="str">
        <f t="shared" si="77"/>
        <v/>
      </c>
      <c r="AS40" s="63" t="str">
        <f t="shared" si="78"/>
        <v/>
      </c>
      <c r="AT40" s="63" t="str">
        <f t="shared" si="79"/>
        <v/>
      </c>
      <c r="AU40" s="63" t="str">
        <f t="shared" si="80"/>
        <v/>
      </c>
      <c r="AV40" s="63" t="str">
        <f t="shared" si="81"/>
        <v/>
      </c>
      <c r="AW40" s="63" t="str">
        <f t="shared" si="82"/>
        <v/>
      </c>
      <c r="AX40" s="63" t="str">
        <f t="shared" si="83"/>
        <v/>
      </c>
      <c r="AY40" s="63" t="str">
        <f t="shared" si="84"/>
        <v/>
      </c>
      <c r="AZ40" s="63" t="str">
        <f t="shared" si="85"/>
        <v/>
      </c>
      <c r="BA40" s="63" t="str">
        <f t="shared" si="86"/>
        <v/>
      </c>
      <c r="BB40" s="63" t="str">
        <f t="shared" si="87"/>
        <v/>
      </c>
      <c r="BC40" s="63" t="str">
        <f t="shared" si="88"/>
        <v/>
      </c>
      <c r="BD40" s="63" t="str">
        <f t="shared" si="89"/>
        <v/>
      </c>
      <c r="BE40" s="63" t="str">
        <f t="shared" si="90"/>
        <v/>
      </c>
      <c r="BF40" s="63" t="str">
        <f t="shared" si="91"/>
        <v/>
      </c>
      <c r="BG40" s="63" t="str">
        <f t="shared" si="92"/>
        <v/>
      </c>
      <c r="BH40" s="63" t="str">
        <f t="shared" si="93"/>
        <v/>
      </c>
      <c r="BI40" s="63" t="str">
        <f t="shared" si="94"/>
        <v/>
      </c>
      <c r="BJ40" s="63" t="str">
        <f t="shared" si="95"/>
        <v/>
      </c>
      <c r="BK40" s="63" t="str">
        <f t="shared" si="96"/>
        <v/>
      </c>
      <c r="BL40" s="63" t="str">
        <f t="shared" si="97"/>
        <v/>
      </c>
      <c r="BM40" s="63" t="str">
        <f t="shared" si="98"/>
        <v/>
      </c>
      <c r="BN40" s="63" t="str">
        <f t="shared" si="99"/>
        <v/>
      </c>
      <c r="BO40" s="63" t="str">
        <f t="shared" si="100"/>
        <v/>
      </c>
      <c r="BP40" s="63" t="str">
        <f t="shared" si="101"/>
        <v/>
      </c>
      <c r="BQ40" s="63" t="str">
        <f t="shared" si="102"/>
        <v/>
      </c>
      <c r="BR40" s="63" t="str">
        <f t="shared" si="103"/>
        <v/>
      </c>
      <c r="BS40" s="63" t="str">
        <f t="shared" si="104"/>
        <v/>
      </c>
      <c r="BT40" s="63" t="str">
        <f t="shared" si="105"/>
        <v/>
      </c>
      <c r="BU40" s="63" t="str">
        <f t="shared" si="106"/>
        <v/>
      </c>
      <c r="BV40" s="63" t="str">
        <f t="shared" si="107"/>
        <v/>
      </c>
      <c r="BW40" s="63" t="str">
        <f t="shared" si="108"/>
        <v/>
      </c>
      <c r="BX40" s="63" t="str">
        <f t="shared" si="109"/>
        <v/>
      </c>
      <c r="BY40" s="63" t="str">
        <f t="shared" si="110"/>
        <v/>
      </c>
      <c r="BZ40" s="63" t="str">
        <f t="shared" si="111"/>
        <v/>
      </c>
      <c r="CA40" s="63" t="str">
        <f t="shared" si="112"/>
        <v/>
      </c>
      <c r="CB40" s="63" t="str">
        <f t="shared" si="113"/>
        <v/>
      </c>
      <c r="CC40" s="63" t="str">
        <f t="shared" si="114"/>
        <v/>
      </c>
      <c r="CD40" s="63" t="str">
        <f t="shared" si="115"/>
        <v/>
      </c>
      <c r="CE40" s="63" t="str">
        <f t="shared" si="116"/>
        <v/>
      </c>
      <c r="CF40" s="63" t="str">
        <f t="shared" si="117"/>
        <v/>
      </c>
      <c r="CG40" s="63" t="str">
        <f t="shared" si="118"/>
        <v/>
      </c>
      <c r="CH40" s="63" t="str">
        <f t="shared" si="119"/>
        <v/>
      </c>
      <c r="CI40" s="63">
        <f t="shared" si="120"/>
        <v>1</v>
      </c>
      <c r="CJ40" s="63">
        <f t="shared" si="121"/>
        <v>1</v>
      </c>
      <c r="CK40" s="63">
        <f t="shared" si="122"/>
        <v>1</v>
      </c>
      <c r="CL40" s="63">
        <f t="shared" si="123"/>
        <v>1</v>
      </c>
      <c r="CM40" s="63">
        <f t="shared" si="124"/>
        <v>1</v>
      </c>
    </row>
    <row r="41" spans="1:91" ht="15" customHeight="1">
      <c r="A41" s="923"/>
      <c r="B41" s="93">
        <v>2</v>
      </c>
      <c r="C41" s="263" t="s">
        <v>361</v>
      </c>
      <c r="D41" s="432"/>
      <c r="E41" s="430" t="s">
        <v>102</v>
      </c>
      <c r="F41" s="592"/>
      <c r="G41" s="430"/>
      <c r="H41" s="592"/>
      <c r="I41" s="592"/>
      <c r="J41" s="430"/>
      <c r="K41" s="430" t="s">
        <v>103</v>
      </c>
      <c r="L41" s="432"/>
      <c r="M41" s="428"/>
      <c r="N41" s="515"/>
      <c r="O41" s="592"/>
      <c r="P41" s="592"/>
      <c r="Q41" s="592"/>
      <c r="R41" s="592"/>
      <c r="S41" s="592"/>
      <c r="T41" s="428"/>
      <c r="U41" s="437"/>
      <c r="V41" s="428"/>
      <c r="W41" s="599"/>
      <c r="X41" s="600" t="s">
        <v>101</v>
      </c>
      <c r="Y41" s="601" t="s">
        <v>104</v>
      </c>
      <c r="Z41" s="629"/>
      <c r="AA41" s="630"/>
      <c r="AB41" s="602"/>
      <c r="AC41" s="602" t="s">
        <v>105</v>
      </c>
      <c r="AD41" s="623"/>
      <c r="AE41" s="632"/>
      <c r="AF41" s="63" t="str">
        <f>IF(COUNTIF($D41:$AE41,"T2")&gt;=1,COUNTIF($D41:$AE41,"T2"),"")</f>
        <v/>
      </c>
      <c r="AG41" s="63" t="str">
        <f t="shared" si="66"/>
        <v/>
      </c>
      <c r="AH41" s="63" t="str">
        <f t="shared" si="67"/>
        <v/>
      </c>
      <c r="AI41" s="63" t="str">
        <f t="shared" si="68"/>
        <v/>
      </c>
      <c r="AJ41" s="63" t="str">
        <f t="shared" si="69"/>
        <v/>
      </c>
      <c r="AK41" s="63" t="str">
        <f t="shared" si="70"/>
        <v/>
      </c>
      <c r="AL41" s="63" t="str">
        <f t="shared" si="71"/>
        <v/>
      </c>
      <c r="AM41" s="63" t="str">
        <f t="shared" si="72"/>
        <v/>
      </c>
      <c r="AN41" s="63" t="str">
        <f t="shared" si="73"/>
        <v/>
      </c>
      <c r="AO41" s="63" t="str">
        <f t="shared" si="74"/>
        <v/>
      </c>
      <c r="AP41" s="63" t="str">
        <f t="shared" si="75"/>
        <v/>
      </c>
      <c r="AQ41" s="63" t="str">
        <f t="shared" si="76"/>
        <v/>
      </c>
      <c r="AR41" s="63" t="str">
        <f t="shared" si="77"/>
        <v/>
      </c>
      <c r="AS41" s="63" t="str">
        <f t="shared" si="78"/>
        <v/>
      </c>
      <c r="AT41" s="63" t="str">
        <f t="shared" si="79"/>
        <v/>
      </c>
      <c r="AU41" s="63" t="str">
        <f t="shared" si="80"/>
        <v/>
      </c>
      <c r="AV41" s="63" t="str">
        <f t="shared" si="81"/>
        <v/>
      </c>
      <c r="AW41" s="63" t="str">
        <f t="shared" si="82"/>
        <v/>
      </c>
      <c r="AX41" s="63" t="str">
        <f t="shared" si="83"/>
        <v/>
      </c>
      <c r="AY41" s="63" t="str">
        <f t="shared" si="84"/>
        <v/>
      </c>
      <c r="AZ41" s="63" t="str">
        <f t="shared" si="85"/>
        <v/>
      </c>
      <c r="BA41" s="63" t="str">
        <f t="shared" si="86"/>
        <v/>
      </c>
      <c r="BB41" s="63" t="str">
        <f t="shared" si="87"/>
        <v/>
      </c>
      <c r="BC41" s="63" t="str">
        <f t="shared" si="88"/>
        <v/>
      </c>
      <c r="BD41" s="63" t="str">
        <f t="shared" si="89"/>
        <v/>
      </c>
      <c r="BE41" s="63" t="str">
        <f t="shared" si="90"/>
        <v/>
      </c>
      <c r="BF41" s="63" t="str">
        <f t="shared" si="91"/>
        <v/>
      </c>
      <c r="BG41" s="63" t="str">
        <f t="shared" si="92"/>
        <v/>
      </c>
      <c r="BH41" s="63" t="str">
        <f t="shared" si="93"/>
        <v/>
      </c>
      <c r="BI41" s="63" t="str">
        <f t="shared" si="94"/>
        <v/>
      </c>
      <c r="BJ41" s="63" t="str">
        <f t="shared" si="95"/>
        <v/>
      </c>
      <c r="BK41" s="63" t="str">
        <f t="shared" si="96"/>
        <v/>
      </c>
      <c r="BL41" s="63" t="str">
        <f t="shared" si="97"/>
        <v/>
      </c>
      <c r="BM41" s="63" t="str">
        <f t="shared" si="98"/>
        <v/>
      </c>
      <c r="BN41" s="63" t="str">
        <f t="shared" si="99"/>
        <v/>
      </c>
      <c r="BO41" s="63" t="str">
        <f t="shared" si="100"/>
        <v/>
      </c>
      <c r="BP41" s="63" t="str">
        <f t="shared" si="101"/>
        <v/>
      </c>
      <c r="BQ41" s="63" t="str">
        <f t="shared" si="102"/>
        <v/>
      </c>
      <c r="BR41" s="63" t="str">
        <f t="shared" si="103"/>
        <v/>
      </c>
      <c r="BS41" s="63" t="str">
        <f t="shared" si="104"/>
        <v/>
      </c>
      <c r="BT41" s="63" t="str">
        <f t="shared" si="105"/>
        <v/>
      </c>
      <c r="BU41" s="63" t="str">
        <f t="shared" si="106"/>
        <v/>
      </c>
      <c r="BV41" s="63" t="str">
        <f t="shared" si="107"/>
        <v/>
      </c>
      <c r="BW41" s="63" t="str">
        <f t="shared" si="108"/>
        <v/>
      </c>
      <c r="BX41" s="63" t="str">
        <f t="shared" si="109"/>
        <v/>
      </c>
      <c r="BY41" s="63" t="str">
        <f t="shared" si="110"/>
        <v/>
      </c>
      <c r="BZ41" s="63" t="str">
        <f t="shared" si="111"/>
        <v/>
      </c>
      <c r="CA41" s="63" t="str">
        <f t="shared" si="112"/>
        <v/>
      </c>
      <c r="CB41" s="63" t="str">
        <f t="shared" si="113"/>
        <v/>
      </c>
      <c r="CC41" s="63" t="str">
        <f t="shared" si="114"/>
        <v/>
      </c>
      <c r="CD41" s="63" t="str">
        <f t="shared" si="115"/>
        <v/>
      </c>
      <c r="CE41" s="63" t="str">
        <f t="shared" si="116"/>
        <v/>
      </c>
      <c r="CF41" s="63" t="str">
        <f t="shared" si="117"/>
        <v/>
      </c>
      <c r="CG41" s="63" t="str">
        <f t="shared" si="118"/>
        <v/>
      </c>
      <c r="CH41" s="63" t="str">
        <f t="shared" si="119"/>
        <v/>
      </c>
      <c r="CI41" s="63">
        <f t="shared" si="120"/>
        <v>1</v>
      </c>
      <c r="CJ41" s="63">
        <f t="shared" si="121"/>
        <v>1</v>
      </c>
      <c r="CK41" s="63">
        <f t="shared" si="122"/>
        <v>1</v>
      </c>
      <c r="CL41" s="63">
        <f t="shared" si="123"/>
        <v>1</v>
      </c>
      <c r="CM41" s="63">
        <f t="shared" si="124"/>
        <v>1</v>
      </c>
    </row>
    <row r="42" spans="1:91" ht="15" customHeight="1">
      <c r="A42" s="923"/>
      <c r="B42" s="93">
        <v>3</v>
      </c>
      <c r="C42" s="263" t="s">
        <v>362</v>
      </c>
      <c r="D42" s="592"/>
      <c r="E42" s="432"/>
      <c r="F42" s="430" t="s">
        <v>102</v>
      </c>
      <c r="G42" s="592"/>
      <c r="H42" s="592"/>
      <c r="I42" s="430"/>
      <c r="J42" s="430" t="s">
        <v>103</v>
      </c>
      <c r="K42" s="590"/>
      <c r="L42" s="590"/>
      <c r="M42" s="590"/>
      <c r="N42" s="428"/>
      <c r="O42" s="592"/>
      <c r="P42" s="592"/>
      <c r="Q42" s="592"/>
      <c r="R42" s="592"/>
      <c r="S42" s="592"/>
      <c r="T42" s="428"/>
      <c r="U42" s="428"/>
      <c r="V42" s="430"/>
      <c r="W42" s="599"/>
      <c r="X42" s="623"/>
      <c r="Y42" s="623"/>
      <c r="Z42" s="601" t="s">
        <v>101</v>
      </c>
      <c r="AA42" s="605" t="s">
        <v>104</v>
      </c>
      <c r="AB42" s="630"/>
      <c r="AC42" s="623"/>
      <c r="AD42" s="602" t="s">
        <v>105</v>
      </c>
      <c r="AE42" s="604"/>
      <c r="AF42" s="63" t="str">
        <f t="shared" si="65"/>
        <v/>
      </c>
      <c r="AG42" s="63" t="str">
        <f t="shared" si="66"/>
        <v/>
      </c>
      <c r="AH42" s="63" t="str">
        <f>IF(COUNTIF($D42:$AE42,"T4")&gt;=1,COUNTIF($D42:$AE42,"T4"),"")</f>
        <v/>
      </c>
      <c r="AI42" s="63" t="str">
        <f t="shared" si="68"/>
        <v/>
      </c>
      <c r="AJ42" s="63" t="str">
        <f t="shared" si="69"/>
        <v/>
      </c>
      <c r="AK42" s="63" t="str">
        <f t="shared" si="70"/>
        <v/>
      </c>
      <c r="AL42" s="63" t="str">
        <f t="shared" si="71"/>
        <v/>
      </c>
      <c r="AM42" s="63" t="str">
        <f t="shared" si="72"/>
        <v/>
      </c>
      <c r="AN42" s="63" t="str">
        <f t="shared" si="73"/>
        <v/>
      </c>
      <c r="AO42" s="63" t="str">
        <f t="shared" si="74"/>
        <v/>
      </c>
      <c r="AP42" s="63" t="str">
        <f t="shared" si="75"/>
        <v/>
      </c>
      <c r="AQ42" s="63" t="str">
        <f t="shared" si="76"/>
        <v/>
      </c>
      <c r="AR42" s="63" t="str">
        <f t="shared" si="77"/>
        <v/>
      </c>
      <c r="AS42" s="63" t="str">
        <f t="shared" si="78"/>
        <v/>
      </c>
      <c r="AT42" s="63" t="str">
        <f t="shared" si="79"/>
        <v/>
      </c>
      <c r="AU42" s="63" t="str">
        <f t="shared" si="80"/>
        <v/>
      </c>
      <c r="AV42" s="63" t="str">
        <f t="shared" si="81"/>
        <v/>
      </c>
      <c r="AW42" s="63" t="str">
        <f t="shared" si="82"/>
        <v/>
      </c>
      <c r="AX42" s="63" t="str">
        <f t="shared" si="83"/>
        <v/>
      </c>
      <c r="AY42" s="63" t="str">
        <f t="shared" si="84"/>
        <v/>
      </c>
      <c r="AZ42" s="63" t="str">
        <f t="shared" si="85"/>
        <v/>
      </c>
      <c r="BA42" s="63" t="str">
        <f t="shared" si="86"/>
        <v/>
      </c>
      <c r="BB42" s="63" t="str">
        <f t="shared" si="87"/>
        <v/>
      </c>
      <c r="BC42" s="63" t="str">
        <f t="shared" si="88"/>
        <v/>
      </c>
      <c r="BD42" s="63" t="str">
        <f t="shared" si="89"/>
        <v/>
      </c>
      <c r="BE42" s="63" t="str">
        <f t="shared" si="90"/>
        <v/>
      </c>
      <c r="BF42" s="63" t="str">
        <f t="shared" si="91"/>
        <v/>
      </c>
      <c r="BG42" s="63" t="str">
        <f t="shared" si="92"/>
        <v/>
      </c>
      <c r="BH42" s="63" t="str">
        <f t="shared" si="93"/>
        <v/>
      </c>
      <c r="BI42" s="63" t="str">
        <f t="shared" si="94"/>
        <v/>
      </c>
      <c r="BJ42" s="63" t="str">
        <f t="shared" si="95"/>
        <v/>
      </c>
      <c r="BK42" s="63" t="str">
        <f t="shared" si="96"/>
        <v/>
      </c>
      <c r="BL42" s="63" t="str">
        <f t="shared" si="97"/>
        <v/>
      </c>
      <c r="BM42" s="63" t="str">
        <f t="shared" si="98"/>
        <v/>
      </c>
      <c r="BN42" s="63" t="str">
        <f t="shared" si="99"/>
        <v/>
      </c>
      <c r="BO42" s="63" t="str">
        <f t="shared" si="100"/>
        <v/>
      </c>
      <c r="BP42" s="63" t="str">
        <f t="shared" si="101"/>
        <v/>
      </c>
      <c r="BQ42" s="63" t="str">
        <f t="shared" si="102"/>
        <v/>
      </c>
      <c r="BR42" s="63" t="str">
        <f t="shared" si="103"/>
        <v/>
      </c>
      <c r="BS42" s="63" t="str">
        <f t="shared" si="104"/>
        <v/>
      </c>
      <c r="BT42" s="63" t="str">
        <f t="shared" si="105"/>
        <v/>
      </c>
      <c r="BU42" s="63" t="str">
        <f t="shared" si="106"/>
        <v/>
      </c>
      <c r="BV42" s="63" t="str">
        <f t="shared" si="107"/>
        <v/>
      </c>
      <c r="BW42" s="63" t="str">
        <f t="shared" si="108"/>
        <v/>
      </c>
      <c r="BX42" s="63" t="str">
        <f t="shared" si="109"/>
        <v/>
      </c>
      <c r="BY42" s="63" t="str">
        <f t="shared" si="110"/>
        <v/>
      </c>
      <c r="BZ42" s="63" t="str">
        <f t="shared" si="111"/>
        <v/>
      </c>
      <c r="CA42" s="63" t="str">
        <f t="shared" si="112"/>
        <v/>
      </c>
      <c r="CB42" s="63" t="str">
        <f t="shared" si="113"/>
        <v/>
      </c>
      <c r="CC42" s="63" t="str">
        <f>IF(COUNTIF($D42:$AE42,"A2")&gt;=1,COUNTIF($D42:$AE42,"A2"),"")</f>
        <v/>
      </c>
      <c r="CD42" s="63" t="str">
        <f t="shared" si="115"/>
        <v/>
      </c>
      <c r="CE42" s="63" t="str">
        <f t="shared" si="116"/>
        <v/>
      </c>
      <c r="CF42" s="63" t="str">
        <f t="shared" si="117"/>
        <v/>
      </c>
      <c r="CG42" s="63" t="str">
        <f t="shared" si="118"/>
        <v/>
      </c>
      <c r="CH42" s="63" t="str">
        <f t="shared" si="119"/>
        <v/>
      </c>
      <c r="CI42" s="63">
        <f t="shared" si="120"/>
        <v>1</v>
      </c>
      <c r="CJ42" s="63">
        <f t="shared" si="121"/>
        <v>1</v>
      </c>
      <c r="CK42" s="63">
        <f t="shared" si="122"/>
        <v>1</v>
      </c>
      <c r="CL42" s="63">
        <f t="shared" si="123"/>
        <v>1</v>
      </c>
      <c r="CM42" s="63">
        <f t="shared" si="124"/>
        <v>1</v>
      </c>
    </row>
    <row r="43" spans="1:91" ht="15" customHeight="1">
      <c r="A43" s="923"/>
      <c r="B43" s="94">
        <v>4</v>
      </c>
      <c r="C43" s="264" t="s">
        <v>363</v>
      </c>
      <c r="D43" s="593"/>
      <c r="E43" s="433"/>
      <c r="F43" s="431"/>
      <c r="G43" s="433" t="s">
        <v>102</v>
      </c>
      <c r="H43" s="593"/>
      <c r="I43" s="433" t="s">
        <v>103</v>
      </c>
      <c r="J43" s="433"/>
      <c r="K43" s="433"/>
      <c r="L43" s="593"/>
      <c r="M43" s="593"/>
      <c r="N43" s="431"/>
      <c r="O43" s="594"/>
      <c r="P43" s="593"/>
      <c r="Q43" s="593"/>
      <c r="R43" s="593"/>
      <c r="S43" s="593"/>
      <c r="T43" s="431"/>
      <c r="U43" s="431"/>
      <c r="V43" s="431"/>
      <c r="W43" s="606"/>
      <c r="X43" s="616"/>
      <c r="Y43" s="616"/>
      <c r="Z43" s="608" t="s">
        <v>104</v>
      </c>
      <c r="AA43" s="608" t="s">
        <v>101</v>
      </c>
      <c r="AB43" s="616"/>
      <c r="AC43" s="607"/>
      <c r="AD43" s="607"/>
      <c r="AE43" s="610" t="s">
        <v>105</v>
      </c>
      <c r="AF43" s="63" t="str">
        <f t="shared" si="65"/>
        <v/>
      </c>
      <c r="AG43" s="63" t="str">
        <f t="shared" si="66"/>
        <v/>
      </c>
      <c r="AH43" s="63" t="str">
        <f>IF(COUNTIF($D43:$AE43,"T4")&gt;=1,COUNTIF($D43:$AE43,"T4"),"")</f>
        <v/>
      </c>
      <c r="AI43" s="63" t="str">
        <f t="shared" si="68"/>
        <v/>
      </c>
      <c r="AJ43" s="63" t="str">
        <f t="shared" si="69"/>
        <v/>
      </c>
      <c r="AK43" s="63" t="str">
        <f t="shared" si="70"/>
        <v/>
      </c>
      <c r="AL43" s="63" t="str">
        <f t="shared" si="71"/>
        <v/>
      </c>
      <c r="AM43" s="63" t="str">
        <f t="shared" si="72"/>
        <v/>
      </c>
      <c r="AN43" s="63" t="str">
        <f t="shared" si="73"/>
        <v/>
      </c>
      <c r="AO43" s="63" t="str">
        <f t="shared" si="74"/>
        <v/>
      </c>
      <c r="AP43" s="63" t="str">
        <f t="shared" si="75"/>
        <v/>
      </c>
      <c r="AQ43" s="63" t="str">
        <f t="shared" si="76"/>
        <v/>
      </c>
      <c r="AR43" s="63" t="str">
        <f t="shared" si="77"/>
        <v/>
      </c>
      <c r="AS43" s="63" t="str">
        <f t="shared" si="78"/>
        <v/>
      </c>
      <c r="AT43" s="63" t="str">
        <f t="shared" si="79"/>
        <v/>
      </c>
      <c r="AU43" s="63" t="str">
        <f t="shared" si="80"/>
        <v/>
      </c>
      <c r="AV43" s="63" t="str">
        <f t="shared" si="81"/>
        <v/>
      </c>
      <c r="AW43" s="63" t="str">
        <f t="shared" si="82"/>
        <v/>
      </c>
      <c r="AX43" s="63" t="str">
        <f t="shared" si="83"/>
        <v/>
      </c>
      <c r="AY43" s="63" t="str">
        <f t="shared" si="84"/>
        <v/>
      </c>
      <c r="AZ43" s="63" t="str">
        <f t="shared" si="85"/>
        <v/>
      </c>
      <c r="BA43" s="63" t="str">
        <f t="shared" si="86"/>
        <v/>
      </c>
      <c r="BB43" s="63" t="str">
        <f t="shared" si="87"/>
        <v/>
      </c>
      <c r="BC43" s="63" t="str">
        <f t="shared" si="88"/>
        <v/>
      </c>
      <c r="BD43" s="63" t="str">
        <f t="shared" si="89"/>
        <v/>
      </c>
      <c r="BE43" s="63" t="str">
        <f t="shared" si="90"/>
        <v/>
      </c>
      <c r="BF43" s="63" t="str">
        <f t="shared" si="91"/>
        <v/>
      </c>
      <c r="BG43" s="63" t="str">
        <f t="shared" si="92"/>
        <v/>
      </c>
      <c r="BH43" s="63" t="str">
        <f t="shared" si="93"/>
        <v/>
      </c>
      <c r="BI43" s="63" t="str">
        <f t="shared" si="94"/>
        <v/>
      </c>
      <c r="BJ43" s="63" t="str">
        <f t="shared" si="95"/>
        <v/>
      </c>
      <c r="BK43" s="63" t="str">
        <f t="shared" si="96"/>
        <v/>
      </c>
      <c r="BL43" s="63" t="str">
        <f t="shared" si="97"/>
        <v/>
      </c>
      <c r="BM43" s="63" t="str">
        <f t="shared" si="98"/>
        <v/>
      </c>
      <c r="BN43" s="63" t="str">
        <f t="shared" si="99"/>
        <v/>
      </c>
      <c r="BO43" s="63" t="str">
        <f t="shared" si="100"/>
        <v/>
      </c>
      <c r="BP43" s="63" t="str">
        <f t="shared" si="101"/>
        <v/>
      </c>
      <c r="BQ43" s="63" t="str">
        <f t="shared" si="102"/>
        <v/>
      </c>
      <c r="BR43" s="63" t="str">
        <f t="shared" si="103"/>
        <v/>
      </c>
      <c r="BS43" s="63" t="str">
        <f t="shared" si="104"/>
        <v/>
      </c>
      <c r="BT43" s="63" t="str">
        <f t="shared" si="105"/>
        <v/>
      </c>
      <c r="BU43" s="63" t="str">
        <f t="shared" si="106"/>
        <v/>
      </c>
      <c r="BV43" s="63" t="str">
        <f t="shared" si="107"/>
        <v/>
      </c>
      <c r="BW43" s="63" t="str">
        <f t="shared" si="108"/>
        <v/>
      </c>
      <c r="BX43" s="63" t="str">
        <f t="shared" si="109"/>
        <v/>
      </c>
      <c r="BY43" s="63" t="str">
        <f t="shared" si="110"/>
        <v/>
      </c>
      <c r="BZ43" s="63" t="str">
        <f t="shared" si="111"/>
        <v/>
      </c>
      <c r="CA43" s="63" t="str">
        <f t="shared" si="112"/>
        <v/>
      </c>
      <c r="CB43" s="63" t="str">
        <f t="shared" si="113"/>
        <v/>
      </c>
      <c r="CC43" s="63" t="str">
        <f>IF(COUNTIF($D43:$AE43,"A2")&gt;=1,COUNTIF($D43:$AE43,"A2"),"")</f>
        <v/>
      </c>
      <c r="CD43" s="63" t="str">
        <f t="shared" si="115"/>
        <v/>
      </c>
      <c r="CE43" s="63" t="str">
        <f t="shared" si="116"/>
        <v/>
      </c>
      <c r="CF43" s="63" t="str">
        <f t="shared" si="117"/>
        <v/>
      </c>
      <c r="CG43" s="63" t="str">
        <f t="shared" si="118"/>
        <v/>
      </c>
      <c r="CH43" s="63" t="str">
        <f t="shared" si="119"/>
        <v/>
      </c>
      <c r="CI43" s="63">
        <f t="shared" si="120"/>
        <v>1</v>
      </c>
      <c r="CJ43" s="63">
        <f t="shared" si="121"/>
        <v>1</v>
      </c>
      <c r="CK43" s="63">
        <f t="shared" si="122"/>
        <v>1</v>
      </c>
      <c r="CL43" s="63">
        <f t="shared" si="123"/>
        <v>1</v>
      </c>
      <c r="CM43" s="63">
        <f t="shared" si="124"/>
        <v>1</v>
      </c>
    </row>
    <row r="44" spans="1:91" s="98" customFormat="1" ht="15" customHeight="1">
      <c r="A44" s="922">
        <v>3</v>
      </c>
      <c r="B44" s="97">
        <v>1</v>
      </c>
      <c r="C44" s="266" t="s">
        <v>360</v>
      </c>
      <c r="D44" s="444"/>
      <c r="E44" s="670"/>
      <c r="F44" s="443"/>
      <c r="G44" s="443"/>
      <c r="H44" s="662"/>
      <c r="I44" s="671"/>
      <c r="J44" s="633"/>
      <c r="K44" s="633"/>
      <c r="L44" s="634"/>
      <c r="M44" s="671"/>
      <c r="N44" s="675"/>
      <c r="O44" s="635"/>
      <c r="P44" s="635"/>
      <c r="Q44" s="1117" t="s">
        <v>105</v>
      </c>
      <c r="R44" s="633"/>
      <c r="S44" s="636"/>
      <c r="T44" s="637" t="s">
        <v>103</v>
      </c>
      <c r="U44" s="634" t="s">
        <v>104</v>
      </c>
      <c r="V44" s="646"/>
      <c r="W44" s="646"/>
      <c r="X44" s="647"/>
      <c r="Y44" s="647"/>
      <c r="Z44" s="647"/>
      <c r="AA44" s="647"/>
      <c r="AB44" s="647"/>
      <c r="AC44" s="647"/>
      <c r="AD44" s="648"/>
      <c r="AE44" s="649"/>
      <c r="AF44" s="132" t="str">
        <f t="shared" si="65"/>
        <v/>
      </c>
      <c r="AG44" s="132" t="str">
        <f t="shared" si="66"/>
        <v/>
      </c>
      <c r="AH44" s="132" t="str">
        <f t="shared" si="67"/>
        <v/>
      </c>
      <c r="AI44" s="132" t="str">
        <f t="shared" si="68"/>
        <v/>
      </c>
      <c r="AJ44" s="132" t="str">
        <f t="shared" si="69"/>
        <v/>
      </c>
      <c r="AK44" s="132" t="str">
        <f t="shared" si="70"/>
        <v/>
      </c>
      <c r="AL44" s="132" t="str">
        <f t="shared" si="71"/>
        <v/>
      </c>
      <c r="AM44" s="132" t="str">
        <f t="shared" si="72"/>
        <v/>
      </c>
      <c r="AN44" s="132" t="str">
        <f t="shared" si="73"/>
        <v/>
      </c>
      <c r="AO44" s="132" t="str">
        <f t="shared" si="74"/>
        <v/>
      </c>
      <c r="AP44" s="132" t="str">
        <f t="shared" si="75"/>
        <v/>
      </c>
      <c r="AQ44" s="132" t="str">
        <f t="shared" si="76"/>
        <v/>
      </c>
      <c r="AR44" s="132" t="str">
        <f t="shared" si="77"/>
        <v/>
      </c>
      <c r="AS44" s="132" t="str">
        <f t="shared" si="78"/>
        <v/>
      </c>
      <c r="AT44" s="132" t="str">
        <f t="shared" si="79"/>
        <v/>
      </c>
      <c r="AU44" s="132" t="str">
        <f t="shared" si="80"/>
        <v/>
      </c>
      <c r="AV44" s="132" t="str">
        <f t="shared" si="81"/>
        <v/>
      </c>
      <c r="AW44" s="132" t="str">
        <f t="shared" si="82"/>
        <v/>
      </c>
      <c r="AX44" s="132" t="str">
        <f t="shared" si="83"/>
        <v/>
      </c>
      <c r="AY44" s="132" t="str">
        <f t="shared" si="84"/>
        <v/>
      </c>
      <c r="AZ44" s="132" t="str">
        <f>IF(COUNTIF($D44:$AE44,"LC8")&gt;=1,COUNTIF($D44:$AE44,"LC8"),"")</f>
        <v/>
      </c>
      <c r="BA44" s="132" t="str">
        <f t="shared" si="86"/>
        <v/>
      </c>
      <c r="BB44" s="132" t="str">
        <f t="shared" si="87"/>
        <v/>
      </c>
      <c r="BC44" s="132" t="str">
        <f t="shared" si="88"/>
        <v/>
      </c>
      <c r="BD44" s="132" t="str">
        <f t="shared" si="89"/>
        <v/>
      </c>
      <c r="BE44" s="132" t="str">
        <f t="shared" si="90"/>
        <v/>
      </c>
      <c r="BF44" s="132" t="str">
        <f t="shared" si="91"/>
        <v/>
      </c>
      <c r="BG44" s="132" t="str">
        <f t="shared" si="92"/>
        <v/>
      </c>
      <c r="BH44" s="132" t="str">
        <f t="shared" si="93"/>
        <v/>
      </c>
      <c r="BI44" s="132" t="str">
        <f t="shared" si="94"/>
        <v/>
      </c>
      <c r="BJ44" s="132" t="str">
        <f t="shared" si="95"/>
        <v/>
      </c>
      <c r="BK44" s="132" t="str">
        <f t="shared" si="96"/>
        <v/>
      </c>
      <c r="BL44" s="132" t="str">
        <f t="shared" si="97"/>
        <v/>
      </c>
      <c r="BM44" s="132" t="str">
        <f t="shared" si="98"/>
        <v/>
      </c>
      <c r="BN44" s="132" t="str">
        <f t="shared" si="99"/>
        <v/>
      </c>
      <c r="BO44" s="132" t="str">
        <f t="shared" si="100"/>
        <v/>
      </c>
      <c r="BP44" s="132" t="str">
        <f t="shared" si="101"/>
        <v/>
      </c>
      <c r="BQ44" s="132" t="str">
        <f t="shared" si="102"/>
        <v/>
      </c>
      <c r="BR44" s="132" t="str">
        <f t="shared" si="103"/>
        <v/>
      </c>
      <c r="BS44" s="132" t="str">
        <f t="shared" si="104"/>
        <v/>
      </c>
      <c r="BT44" s="132" t="str">
        <f t="shared" si="105"/>
        <v/>
      </c>
      <c r="BU44" s="132" t="str">
        <f t="shared" si="106"/>
        <v/>
      </c>
      <c r="BV44" s="132" t="str">
        <f t="shared" si="107"/>
        <v/>
      </c>
      <c r="BW44" s="132" t="str">
        <f t="shared" si="108"/>
        <v/>
      </c>
      <c r="BX44" s="132" t="str">
        <f t="shared" si="109"/>
        <v/>
      </c>
      <c r="BY44" s="132" t="str">
        <f t="shared" si="110"/>
        <v/>
      </c>
      <c r="BZ44" s="132" t="str">
        <f t="shared" si="111"/>
        <v/>
      </c>
      <c r="CA44" s="132" t="str">
        <f t="shared" si="112"/>
        <v/>
      </c>
      <c r="CB44" s="132" t="str">
        <f t="shared" si="113"/>
        <v/>
      </c>
      <c r="CC44" s="132" t="str">
        <f t="shared" si="114"/>
        <v/>
      </c>
      <c r="CD44" s="132" t="str">
        <f t="shared" si="115"/>
        <v/>
      </c>
      <c r="CE44" s="132" t="str">
        <f t="shared" si="116"/>
        <v/>
      </c>
      <c r="CF44" s="132" t="str">
        <f t="shared" si="117"/>
        <v/>
      </c>
      <c r="CG44" s="132" t="str">
        <f t="shared" si="118"/>
        <v/>
      </c>
      <c r="CH44" s="132" t="str">
        <f t="shared" si="119"/>
        <v/>
      </c>
      <c r="CI44" s="132" t="str">
        <f t="shared" si="120"/>
        <v/>
      </c>
      <c r="CJ44" s="132" t="str">
        <f t="shared" si="121"/>
        <v/>
      </c>
      <c r="CK44" s="132">
        <f t="shared" si="122"/>
        <v>1</v>
      </c>
      <c r="CL44" s="132">
        <f t="shared" si="123"/>
        <v>1</v>
      </c>
      <c r="CM44" s="132">
        <f t="shared" si="124"/>
        <v>1</v>
      </c>
    </row>
    <row r="45" spans="1:91" s="98" customFormat="1" ht="14.45" customHeight="1">
      <c r="A45" s="922"/>
      <c r="B45" s="99">
        <v>2</v>
      </c>
      <c r="C45" s="267" t="s">
        <v>361</v>
      </c>
      <c r="D45" s="357"/>
      <c r="E45" s="665"/>
      <c r="F45" s="357"/>
      <c r="G45" s="357"/>
      <c r="H45" s="665"/>
      <c r="I45" s="672"/>
      <c r="J45" s="638"/>
      <c r="K45" s="639"/>
      <c r="L45" s="638"/>
      <c r="M45" s="665"/>
      <c r="N45" s="665"/>
      <c r="O45" s="640"/>
      <c r="P45" s="641" t="s">
        <v>105</v>
      </c>
      <c r="Q45" s="641" t="s">
        <v>102</v>
      </c>
      <c r="R45" s="638"/>
      <c r="S45" s="641"/>
      <c r="T45" s="639" t="s">
        <v>104</v>
      </c>
      <c r="U45" s="642" t="s">
        <v>103</v>
      </c>
      <c r="V45" s="650"/>
      <c r="W45" s="650"/>
      <c r="X45" s="650"/>
      <c r="Y45" s="650"/>
      <c r="Z45" s="650"/>
      <c r="AA45" s="650"/>
      <c r="AB45" s="650"/>
      <c r="AC45" s="651"/>
      <c r="AD45" s="652"/>
      <c r="AE45" s="653"/>
      <c r="AF45" s="132" t="str">
        <f t="shared" si="65"/>
        <v/>
      </c>
      <c r="AG45" s="132" t="str">
        <f t="shared" si="66"/>
        <v/>
      </c>
      <c r="AH45" s="132" t="str">
        <f t="shared" si="67"/>
        <v/>
      </c>
      <c r="AI45" s="132" t="str">
        <f t="shared" si="68"/>
        <v/>
      </c>
      <c r="AJ45" s="132" t="str">
        <f t="shared" si="69"/>
        <v/>
      </c>
      <c r="AK45" s="132" t="str">
        <f t="shared" si="70"/>
        <v/>
      </c>
      <c r="AL45" s="132" t="str">
        <f t="shared" si="71"/>
        <v/>
      </c>
      <c r="AM45" s="132" t="str">
        <f t="shared" si="72"/>
        <v/>
      </c>
      <c r="AN45" s="132" t="str">
        <f t="shared" si="73"/>
        <v/>
      </c>
      <c r="AO45" s="132" t="str">
        <f t="shared" si="74"/>
        <v/>
      </c>
      <c r="AP45" s="132" t="str">
        <f t="shared" si="75"/>
        <v/>
      </c>
      <c r="AQ45" s="132" t="str">
        <f t="shared" si="76"/>
        <v/>
      </c>
      <c r="AR45" s="132" t="str">
        <f t="shared" si="77"/>
        <v/>
      </c>
      <c r="AS45" s="132" t="str">
        <f t="shared" si="78"/>
        <v/>
      </c>
      <c r="AT45" s="132" t="str">
        <f t="shared" si="79"/>
        <v/>
      </c>
      <c r="AU45" s="132" t="str">
        <f t="shared" si="80"/>
        <v/>
      </c>
      <c r="AV45" s="132" t="str">
        <f t="shared" si="81"/>
        <v/>
      </c>
      <c r="AW45" s="132" t="str">
        <f t="shared" si="82"/>
        <v/>
      </c>
      <c r="AX45" s="132" t="str">
        <f t="shared" si="83"/>
        <v/>
      </c>
      <c r="AY45" s="132" t="str">
        <f t="shared" si="84"/>
        <v/>
      </c>
      <c r="AZ45" s="132" t="str">
        <f>IF(COUNTIF($D45:$AE45,"LC8")&gt;=1,COUNTIF($D45:$AE45,"LC8"),"")</f>
        <v/>
      </c>
      <c r="BA45" s="132" t="str">
        <f t="shared" si="86"/>
        <v/>
      </c>
      <c r="BB45" s="132" t="str">
        <f t="shared" si="87"/>
        <v/>
      </c>
      <c r="BC45" s="132" t="str">
        <f t="shared" si="88"/>
        <v/>
      </c>
      <c r="BD45" s="132" t="str">
        <f t="shared" si="89"/>
        <v/>
      </c>
      <c r="BE45" s="132" t="str">
        <f t="shared" si="90"/>
        <v/>
      </c>
      <c r="BF45" s="132" t="str">
        <f t="shared" si="91"/>
        <v/>
      </c>
      <c r="BG45" s="132" t="str">
        <f t="shared" si="92"/>
        <v/>
      </c>
      <c r="BH45" s="132" t="str">
        <f t="shared" si="93"/>
        <v/>
      </c>
      <c r="BI45" s="132" t="str">
        <f t="shared" si="94"/>
        <v/>
      </c>
      <c r="BJ45" s="132" t="str">
        <f t="shared" si="95"/>
        <v/>
      </c>
      <c r="BK45" s="132" t="str">
        <f t="shared" si="96"/>
        <v/>
      </c>
      <c r="BL45" s="132" t="str">
        <f t="shared" si="97"/>
        <v/>
      </c>
      <c r="BM45" s="132" t="str">
        <f t="shared" si="98"/>
        <v/>
      </c>
      <c r="BN45" s="132" t="str">
        <f t="shared" si="99"/>
        <v/>
      </c>
      <c r="BO45" s="132" t="str">
        <f t="shared" si="100"/>
        <v/>
      </c>
      <c r="BP45" s="132" t="str">
        <f t="shared" si="101"/>
        <v/>
      </c>
      <c r="BQ45" s="132" t="str">
        <f t="shared" si="102"/>
        <v/>
      </c>
      <c r="BR45" s="132" t="str">
        <f t="shared" si="103"/>
        <v/>
      </c>
      <c r="BS45" s="132" t="str">
        <f t="shared" si="104"/>
        <v/>
      </c>
      <c r="BT45" s="132" t="str">
        <f t="shared" si="105"/>
        <v/>
      </c>
      <c r="BU45" s="132" t="str">
        <f t="shared" si="106"/>
        <v/>
      </c>
      <c r="BV45" s="132" t="str">
        <f t="shared" si="107"/>
        <v/>
      </c>
      <c r="BW45" s="132" t="str">
        <f t="shared" si="108"/>
        <v/>
      </c>
      <c r="BX45" s="132" t="str">
        <f t="shared" si="109"/>
        <v/>
      </c>
      <c r="BY45" s="132" t="str">
        <f t="shared" si="110"/>
        <v/>
      </c>
      <c r="BZ45" s="132" t="str">
        <f t="shared" si="111"/>
        <v/>
      </c>
      <c r="CA45" s="132" t="str">
        <f t="shared" si="112"/>
        <v/>
      </c>
      <c r="CB45" s="132" t="str">
        <f t="shared" si="113"/>
        <v/>
      </c>
      <c r="CC45" s="132" t="str">
        <f t="shared" si="114"/>
        <v/>
      </c>
      <c r="CD45" s="132" t="str">
        <f t="shared" si="115"/>
        <v/>
      </c>
      <c r="CE45" s="132" t="str">
        <f t="shared" si="116"/>
        <v/>
      </c>
      <c r="CF45" s="132" t="str">
        <f t="shared" si="117"/>
        <v/>
      </c>
      <c r="CG45" s="132" t="str">
        <f t="shared" si="118"/>
        <v/>
      </c>
      <c r="CH45" s="132" t="str">
        <f t="shared" si="119"/>
        <v/>
      </c>
      <c r="CI45" s="132" t="str">
        <f t="shared" si="120"/>
        <v/>
      </c>
      <c r="CJ45" s="132">
        <f t="shared" si="121"/>
        <v>1</v>
      </c>
      <c r="CK45" s="132">
        <f t="shared" si="122"/>
        <v>1</v>
      </c>
      <c r="CL45" s="132">
        <f>IF(COUNTIF($D45:$AE45,"TQ4")&gt;=1,COUNTIF($D45:$AE45,"TQ4"),"")</f>
        <v>1</v>
      </c>
      <c r="CM45" s="132">
        <f t="shared" si="124"/>
        <v>1</v>
      </c>
    </row>
    <row r="46" spans="1:91" s="98" customFormat="1" ht="15" customHeight="1">
      <c r="A46" s="922"/>
      <c r="B46" s="99">
        <v>3</v>
      </c>
      <c r="C46" s="267" t="s">
        <v>362</v>
      </c>
      <c r="D46" s="358"/>
      <c r="E46" s="666"/>
      <c r="F46" s="357"/>
      <c r="G46" s="357"/>
      <c r="H46" s="1118" t="s">
        <v>102</v>
      </c>
      <c r="I46" s="673"/>
      <c r="J46" s="639"/>
      <c r="K46" s="638"/>
      <c r="L46" s="638"/>
      <c r="M46" s="641"/>
      <c r="N46" s="665"/>
      <c r="O46" s="641" t="s">
        <v>105</v>
      </c>
      <c r="P46" s="665"/>
      <c r="Q46" s="666"/>
      <c r="R46" s="638"/>
      <c r="S46" s="665"/>
      <c r="T46" s="665"/>
      <c r="U46" s="638"/>
      <c r="V46" s="639" t="s">
        <v>104</v>
      </c>
      <c r="W46" s="639" t="s">
        <v>103</v>
      </c>
      <c r="X46" s="652"/>
      <c r="Y46" s="652"/>
      <c r="Z46" s="652"/>
      <c r="AA46" s="656"/>
      <c r="AB46" s="650"/>
      <c r="AC46" s="656"/>
      <c r="AD46" s="651"/>
      <c r="AE46" s="659"/>
      <c r="AF46" s="132" t="str">
        <f t="shared" si="65"/>
        <v/>
      </c>
      <c r="AG46" s="132" t="str">
        <f t="shared" si="66"/>
        <v/>
      </c>
      <c r="AH46" s="132" t="str">
        <f t="shared" si="67"/>
        <v/>
      </c>
      <c r="AI46" s="132" t="str">
        <f t="shared" si="68"/>
        <v/>
      </c>
      <c r="AJ46" s="132" t="str">
        <f t="shared" si="69"/>
        <v/>
      </c>
      <c r="AK46" s="132" t="str">
        <f t="shared" si="70"/>
        <v/>
      </c>
      <c r="AL46" s="132" t="str">
        <f t="shared" si="71"/>
        <v/>
      </c>
      <c r="AM46" s="132" t="str">
        <f t="shared" si="72"/>
        <v/>
      </c>
      <c r="AN46" s="132" t="str">
        <f t="shared" si="73"/>
        <v/>
      </c>
      <c r="AO46" s="132" t="str">
        <f t="shared" si="74"/>
        <v/>
      </c>
      <c r="AP46" s="132" t="str">
        <f t="shared" si="75"/>
        <v/>
      </c>
      <c r="AQ46" s="132" t="str">
        <f t="shared" si="76"/>
        <v/>
      </c>
      <c r="AR46" s="132" t="str">
        <f t="shared" si="77"/>
        <v/>
      </c>
      <c r="AS46" s="132" t="str">
        <f t="shared" si="78"/>
        <v/>
      </c>
      <c r="AT46" s="132" t="str">
        <f t="shared" si="79"/>
        <v/>
      </c>
      <c r="AU46" s="132" t="str">
        <f t="shared" si="80"/>
        <v/>
      </c>
      <c r="AV46" s="132" t="str">
        <f t="shared" si="81"/>
        <v/>
      </c>
      <c r="AW46" s="132" t="str">
        <f t="shared" si="82"/>
        <v/>
      </c>
      <c r="AX46" s="132" t="str">
        <f t="shared" si="83"/>
        <v/>
      </c>
      <c r="AY46" s="132" t="str">
        <f t="shared" si="84"/>
        <v/>
      </c>
      <c r="AZ46" s="132" t="str">
        <f t="shared" si="85"/>
        <v/>
      </c>
      <c r="BA46" s="132" t="str">
        <f t="shared" si="86"/>
        <v/>
      </c>
      <c r="BB46" s="132" t="str">
        <f t="shared" si="87"/>
        <v/>
      </c>
      <c r="BC46" s="132" t="str">
        <f t="shared" si="88"/>
        <v/>
      </c>
      <c r="BD46" s="132" t="str">
        <f t="shared" si="89"/>
        <v/>
      </c>
      <c r="BE46" s="132" t="str">
        <f t="shared" si="90"/>
        <v/>
      </c>
      <c r="BF46" s="132" t="str">
        <f t="shared" si="91"/>
        <v/>
      </c>
      <c r="BG46" s="132" t="str">
        <f t="shared" si="92"/>
        <v/>
      </c>
      <c r="BH46" s="132" t="str">
        <f t="shared" si="93"/>
        <v/>
      </c>
      <c r="BI46" s="132" t="str">
        <f t="shared" si="94"/>
        <v/>
      </c>
      <c r="BJ46" s="132" t="str">
        <f t="shared" si="95"/>
        <v/>
      </c>
      <c r="BK46" s="132" t="str">
        <f t="shared" si="96"/>
        <v/>
      </c>
      <c r="BL46" s="132" t="str">
        <f t="shared" si="97"/>
        <v/>
      </c>
      <c r="BM46" s="132" t="str">
        <f t="shared" si="98"/>
        <v/>
      </c>
      <c r="BN46" s="132" t="str">
        <f t="shared" si="99"/>
        <v/>
      </c>
      <c r="BO46" s="132" t="str">
        <f t="shared" si="100"/>
        <v/>
      </c>
      <c r="BP46" s="132" t="str">
        <f t="shared" si="101"/>
        <v/>
      </c>
      <c r="BQ46" s="132" t="str">
        <f t="shared" si="102"/>
        <v/>
      </c>
      <c r="BR46" s="132" t="str">
        <f t="shared" si="103"/>
        <v/>
      </c>
      <c r="BS46" s="132" t="str">
        <f t="shared" si="104"/>
        <v/>
      </c>
      <c r="BT46" s="132" t="str">
        <f t="shared" si="105"/>
        <v/>
      </c>
      <c r="BU46" s="132" t="str">
        <f t="shared" si="106"/>
        <v/>
      </c>
      <c r="BV46" s="132" t="str">
        <f t="shared" si="107"/>
        <v/>
      </c>
      <c r="BW46" s="132" t="str">
        <f t="shared" si="108"/>
        <v/>
      </c>
      <c r="BX46" s="132" t="str">
        <f t="shared" si="109"/>
        <v/>
      </c>
      <c r="BY46" s="132" t="str">
        <f t="shared" si="110"/>
        <v/>
      </c>
      <c r="BZ46" s="132" t="str">
        <f t="shared" si="111"/>
        <v/>
      </c>
      <c r="CA46" s="132" t="str">
        <f t="shared" si="112"/>
        <v/>
      </c>
      <c r="CB46" s="132" t="str">
        <f t="shared" si="113"/>
        <v/>
      </c>
      <c r="CC46" s="132" t="str">
        <f t="shared" si="114"/>
        <v/>
      </c>
      <c r="CD46" s="132" t="str">
        <f t="shared" si="115"/>
        <v/>
      </c>
      <c r="CE46" s="132" t="str">
        <f t="shared" si="116"/>
        <v/>
      </c>
      <c r="CF46" s="132" t="str">
        <f t="shared" si="117"/>
        <v/>
      </c>
      <c r="CG46" s="132" t="str">
        <f t="shared" si="118"/>
        <v/>
      </c>
      <c r="CH46" s="132" t="str">
        <f t="shared" si="119"/>
        <v/>
      </c>
      <c r="CI46" s="132" t="str">
        <f t="shared" si="120"/>
        <v/>
      </c>
      <c r="CJ46" s="132">
        <f t="shared" si="121"/>
        <v>1</v>
      </c>
      <c r="CK46" s="132">
        <f t="shared" si="122"/>
        <v>1</v>
      </c>
      <c r="CL46" s="132">
        <f>IF(COUNTIF($D46:$AE46,"TQ4")&gt;=1,COUNTIF($D46:$AE46,"TQ4"),"")</f>
        <v>1</v>
      </c>
      <c r="CM46" s="132">
        <f t="shared" si="124"/>
        <v>1</v>
      </c>
    </row>
    <row r="47" spans="1:91" s="98" customFormat="1" ht="15" customHeight="1">
      <c r="A47" s="922"/>
      <c r="B47" s="99">
        <v>4</v>
      </c>
      <c r="C47" s="267" t="s">
        <v>363</v>
      </c>
      <c r="D47" s="359"/>
      <c r="E47" s="668"/>
      <c r="F47" s="360"/>
      <c r="G47" s="360"/>
      <c r="H47" s="356" t="s">
        <v>102</v>
      </c>
      <c r="I47" s="674"/>
      <c r="J47" s="643"/>
      <c r="K47" s="643"/>
      <c r="L47" s="644"/>
      <c r="M47" s="644" t="s">
        <v>105</v>
      </c>
      <c r="N47" s="674"/>
      <c r="O47" s="674"/>
      <c r="P47" s="644"/>
      <c r="Q47" s="644"/>
      <c r="R47" s="643"/>
      <c r="S47" s="676"/>
      <c r="T47" s="674"/>
      <c r="U47" s="643"/>
      <c r="V47" s="645" t="s">
        <v>103</v>
      </c>
      <c r="W47" s="644" t="s">
        <v>104</v>
      </c>
      <c r="X47" s="655"/>
      <c r="Y47" s="655"/>
      <c r="Z47" s="655"/>
      <c r="AA47" s="655"/>
      <c r="AB47" s="657"/>
      <c r="AC47" s="655"/>
      <c r="AD47" s="657"/>
      <c r="AE47" s="658"/>
      <c r="AF47" s="132" t="str">
        <f t="shared" si="65"/>
        <v/>
      </c>
      <c r="AG47" s="132" t="str">
        <f t="shared" si="66"/>
        <v/>
      </c>
      <c r="AH47" s="132" t="str">
        <f t="shared" si="67"/>
        <v/>
      </c>
      <c r="AI47" s="132" t="str">
        <f t="shared" si="68"/>
        <v/>
      </c>
      <c r="AJ47" s="132" t="str">
        <f t="shared" si="69"/>
        <v/>
      </c>
      <c r="AK47" s="132" t="str">
        <f t="shared" si="70"/>
        <v/>
      </c>
      <c r="AL47" s="132" t="str">
        <f t="shared" si="71"/>
        <v/>
      </c>
      <c r="AM47" s="132" t="str">
        <f t="shared" si="72"/>
        <v/>
      </c>
      <c r="AN47" s="132" t="str">
        <f t="shared" si="73"/>
        <v/>
      </c>
      <c r="AO47" s="132" t="str">
        <f t="shared" si="74"/>
        <v/>
      </c>
      <c r="AP47" s="132" t="str">
        <f t="shared" si="75"/>
        <v/>
      </c>
      <c r="AQ47" s="132" t="str">
        <f t="shared" si="76"/>
        <v/>
      </c>
      <c r="AR47" s="132" t="str">
        <f t="shared" si="77"/>
        <v/>
      </c>
      <c r="AS47" s="132" t="str">
        <f t="shared" si="78"/>
        <v/>
      </c>
      <c r="AT47" s="132" t="str">
        <f t="shared" si="79"/>
        <v/>
      </c>
      <c r="AU47" s="132" t="str">
        <f t="shared" si="80"/>
        <v/>
      </c>
      <c r="AV47" s="132" t="str">
        <f t="shared" si="81"/>
        <v/>
      </c>
      <c r="AW47" s="132" t="str">
        <f t="shared" si="82"/>
        <v/>
      </c>
      <c r="AX47" s="132" t="str">
        <f t="shared" si="83"/>
        <v/>
      </c>
      <c r="AY47" s="132" t="str">
        <f t="shared" si="84"/>
        <v/>
      </c>
      <c r="AZ47" s="132" t="str">
        <f t="shared" si="85"/>
        <v/>
      </c>
      <c r="BA47" s="132" t="str">
        <f t="shared" si="86"/>
        <v/>
      </c>
      <c r="BB47" s="132" t="str">
        <f t="shared" si="87"/>
        <v/>
      </c>
      <c r="BC47" s="132" t="str">
        <f t="shared" si="88"/>
        <v/>
      </c>
      <c r="BD47" s="132" t="str">
        <f t="shared" si="89"/>
        <v/>
      </c>
      <c r="BE47" s="132" t="str">
        <f t="shared" si="90"/>
        <v/>
      </c>
      <c r="BF47" s="132" t="str">
        <f t="shared" si="91"/>
        <v/>
      </c>
      <c r="BG47" s="132" t="str">
        <f t="shared" si="92"/>
        <v/>
      </c>
      <c r="BH47" s="132" t="str">
        <f t="shared" si="93"/>
        <v/>
      </c>
      <c r="BI47" s="132" t="str">
        <f t="shared" si="94"/>
        <v/>
      </c>
      <c r="BJ47" s="132" t="str">
        <f t="shared" si="95"/>
        <v/>
      </c>
      <c r="BK47" s="132" t="str">
        <f t="shared" si="96"/>
        <v/>
      </c>
      <c r="BL47" s="132" t="str">
        <f t="shared" si="97"/>
        <v/>
      </c>
      <c r="BM47" s="132" t="str">
        <f t="shared" si="98"/>
        <v/>
      </c>
      <c r="BN47" s="132" t="str">
        <f t="shared" si="99"/>
        <v/>
      </c>
      <c r="BO47" s="132" t="str">
        <f t="shared" si="100"/>
        <v/>
      </c>
      <c r="BP47" s="132" t="str">
        <f t="shared" si="101"/>
        <v/>
      </c>
      <c r="BQ47" s="132" t="str">
        <f t="shared" si="102"/>
        <v/>
      </c>
      <c r="BR47" s="132" t="str">
        <f t="shared" si="103"/>
        <v/>
      </c>
      <c r="BS47" s="132" t="str">
        <f t="shared" si="104"/>
        <v/>
      </c>
      <c r="BT47" s="132" t="str">
        <f t="shared" si="105"/>
        <v/>
      </c>
      <c r="BU47" s="132" t="str">
        <f t="shared" si="106"/>
        <v/>
      </c>
      <c r="BV47" s="132" t="str">
        <f t="shared" si="107"/>
        <v/>
      </c>
      <c r="BW47" s="132" t="str">
        <f t="shared" si="108"/>
        <v/>
      </c>
      <c r="BX47" s="132" t="str">
        <f t="shared" si="109"/>
        <v/>
      </c>
      <c r="BY47" s="132" t="str">
        <f t="shared" si="110"/>
        <v/>
      </c>
      <c r="BZ47" s="132" t="str">
        <f t="shared" si="111"/>
        <v/>
      </c>
      <c r="CA47" s="132" t="str">
        <f t="shared" si="112"/>
        <v/>
      </c>
      <c r="CB47" s="132" t="str">
        <f t="shared" si="113"/>
        <v/>
      </c>
      <c r="CC47" s="132" t="str">
        <f t="shared" si="114"/>
        <v/>
      </c>
      <c r="CD47" s="132" t="str">
        <f t="shared" si="115"/>
        <v/>
      </c>
      <c r="CE47" s="132" t="str">
        <f t="shared" si="116"/>
        <v/>
      </c>
      <c r="CF47" s="132" t="str">
        <f t="shared" si="117"/>
        <v/>
      </c>
      <c r="CG47" s="132" t="str">
        <f t="shared" si="118"/>
        <v/>
      </c>
      <c r="CH47" s="132" t="str">
        <f t="shared" si="119"/>
        <v/>
      </c>
      <c r="CI47" s="132" t="str">
        <f t="shared" si="120"/>
        <v/>
      </c>
      <c r="CJ47" s="132">
        <f t="shared" si="121"/>
        <v>1</v>
      </c>
      <c r="CK47" s="132">
        <f t="shared" si="122"/>
        <v>1</v>
      </c>
      <c r="CL47" s="132">
        <f t="shared" si="123"/>
        <v>1</v>
      </c>
      <c r="CM47" s="132">
        <f t="shared" si="124"/>
        <v>1</v>
      </c>
    </row>
    <row r="48" spans="1:91" ht="15" customHeight="1">
      <c r="A48" s="923">
        <v>4</v>
      </c>
      <c r="B48" s="92">
        <v>1</v>
      </c>
      <c r="C48" s="262" t="s">
        <v>360</v>
      </c>
      <c r="D48" s="589"/>
      <c r="E48" s="426" t="s">
        <v>102</v>
      </c>
      <c r="F48" s="589"/>
      <c r="G48" s="427"/>
      <c r="H48" s="425"/>
      <c r="I48" s="425"/>
      <c r="J48" s="591"/>
      <c r="K48" s="591"/>
      <c r="L48" s="426" t="s">
        <v>103</v>
      </c>
      <c r="M48" s="426"/>
      <c r="N48" s="425"/>
      <c r="O48" s="425"/>
      <c r="P48" s="425"/>
      <c r="Q48" s="425"/>
      <c r="R48" s="426"/>
      <c r="S48" s="436" t="s">
        <v>104</v>
      </c>
      <c r="T48" s="425"/>
      <c r="U48" s="589"/>
      <c r="V48" s="595"/>
      <c r="W48" s="595"/>
      <c r="X48" s="619"/>
      <c r="Y48" s="623"/>
      <c r="Z48" s="660"/>
      <c r="AA48" s="611"/>
      <c r="AB48" s="612" t="s">
        <v>105</v>
      </c>
      <c r="AC48" s="619"/>
      <c r="AD48" s="619"/>
      <c r="AE48" s="613" t="s">
        <v>101</v>
      </c>
      <c r="AF48" s="63" t="str">
        <f t="shared" si="65"/>
        <v/>
      </c>
      <c r="AG48" s="63" t="str">
        <f t="shared" si="66"/>
        <v/>
      </c>
      <c r="AH48" s="63" t="str">
        <f t="shared" si="67"/>
        <v/>
      </c>
      <c r="AI48" s="63" t="str">
        <f t="shared" si="68"/>
        <v/>
      </c>
      <c r="AJ48" s="63" t="str">
        <f t="shared" si="69"/>
        <v/>
      </c>
      <c r="AK48" s="63" t="str">
        <f t="shared" si="70"/>
        <v/>
      </c>
      <c r="AL48" s="63" t="str">
        <f t="shared" si="71"/>
        <v/>
      </c>
      <c r="AM48" s="63" t="str">
        <f t="shared" si="72"/>
        <v/>
      </c>
      <c r="AN48" s="63" t="str">
        <f t="shared" si="73"/>
        <v/>
      </c>
      <c r="AO48" s="63" t="str">
        <f t="shared" si="74"/>
        <v/>
      </c>
      <c r="AP48" s="63" t="str">
        <f t="shared" si="75"/>
        <v/>
      </c>
      <c r="AQ48" s="63" t="str">
        <f t="shared" si="76"/>
        <v/>
      </c>
      <c r="AR48" s="63" t="str">
        <f t="shared" si="77"/>
        <v/>
      </c>
      <c r="AS48" s="63" t="str">
        <f t="shared" si="78"/>
        <v/>
      </c>
      <c r="AT48" s="63" t="str">
        <f t="shared" si="79"/>
        <v/>
      </c>
      <c r="AU48" s="63" t="str">
        <f t="shared" si="80"/>
        <v/>
      </c>
      <c r="AV48" s="63" t="str">
        <f t="shared" si="81"/>
        <v/>
      </c>
      <c r="AW48" s="63" t="str">
        <f t="shared" si="82"/>
        <v/>
      </c>
      <c r="AX48" s="63" t="str">
        <f t="shared" si="83"/>
        <v/>
      </c>
      <c r="AY48" s="63" t="str">
        <f>IF(COUNTIF($D48:$AE48,"LC7")&gt;=1,COUNTIF($D48:$AE48,"LC7"),"")</f>
        <v/>
      </c>
      <c r="AZ48" s="63" t="str">
        <f t="shared" si="85"/>
        <v/>
      </c>
      <c r="BA48" s="63" t="str">
        <f t="shared" si="86"/>
        <v/>
      </c>
      <c r="BB48" s="63" t="str">
        <f t="shared" si="87"/>
        <v/>
      </c>
      <c r="BC48" s="63" t="str">
        <f t="shared" si="88"/>
        <v/>
      </c>
      <c r="BD48" s="63" t="str">
        <f t="shared" si="89"/>
        <v/>
      </c>
      <c r="BE48" s="63" t="str">
        <f t="shared" si="90"/>
        <v/>
      </c>
      <c r="BF48" s="63" t="str">
        <f t="shared" si="91"/>
        <v/>
      </c>
      <c r="BG48" s="63" t="str">
        <f t="shared" si="92"/>
        <v/>
      </c>
      <c r="BH48" s="63" t="str">
        <f t="shared" si="93"/>
        <v/>
      </c>
      <c r="BI48" s="63" t="str">
        <f t="shared" si="94"/>
        <v/>
      </c>
      <c r="BJ48" s="63" t="str">
        <f t="shared" si="95"/>
        <v/>
      </c>
      <c r="BK48" s="63" t="str">
        <f t="shared" si="96"/>
        <v/>
      </c>
      <c r="BL48" s="63" t="str">
        <f t="shared" si="97"/>
        <v/>
      </c>
      <c r="BM48" s="63" t="str">
        <f t="shared" si="98"/>
        <v/>
      </c>
      <c r="BN48" s="63" t="str">
        <f t="shared" si="99"/>
        <v/>
      </c>
      <c r="BO48" s="63" t="str">
        <f t="shared" si="100"/>
        <v/>
      </c>
      <c r="BP48" s="63" t="str">
        <f t="shared" si="101"/>
        <v/>
      </c>
      <c r="BQ48" s="63" t="str">
        <f t="shared" si="102"/>
        <v/>
      </c>
      <c r="BR48" s="63" t="str">
        <f t="shared" si="103"/>
        <v/>
      </c>
      <c r="BS48" s="63" t="str">
        <f t="shared" si="104"/>
        <v/>
      </c>
      <c r="BT48" s="63" t="str">
        <f t="shared" si="105"/>
        <v/>
      </c>
      <c r="BU48" s="63" t="str">
        <f t="shared" si="106"/>
        <v/>
      </c>
      <c r="BV48" s="63" t="str">
        <f t="shared" si="107"/>
        <v/>
      </c>
      <c r="BW48" s="63" t="str">
        <f t="shared" si="108"/>
        <v/>
      </c>
      <c r="BX48" s="63" t="s">
        <v>1337</v>
      </c>
      <c r="BY48" s="63" t="str">
        <f t="shared" si="110"/>
        <v/>
      </c>
      <c r="BZ48" s="63" t="str">
        <f t="shared" si="111"/>
        <v/>
      </c>
      <c r="CA48" s="63" t="str">
        <f t="shared" si="112"/>
        <v/>
      </c>
      <c r="CB48" s="63" t="str">
        <f t="shared" si="113"/>
        <v/>
      </c>
      <c r="CC48" s="63" t="str">
        <f t="shared" si="114"/>
        <v/>
      </c>
      <c r="CD48" s="63" t="str">
        <f t="shared" si="115"/>
        <v/>
      </c>
      <c r="CE48" s="63" t="str">
        <f>IF(COUNTIF($D48:$AE48,"A4")&gt;=1,COUNTIF($D48:$AE48,"A4"),"")</f>
        <v/>
      </c>
      <c r="CF48" s="63" t="str">
        <f>IF(COUNTIF($D48:$AE48,"A5")&gt;=1,COUNTIF($D48:$AE48,"A5"),"")</f>
        <v/>
      </c>
      <c r="CG48" s="63" t="str">
        <f t="shared" si="118"/>
        <v/>
      </c>
      <c r="CH48" s="63" t="str">
        <f t="shared" si="119"/>
        <v/>
      </c>
      <c r="CI48" s="63">
        <f t="shared" si="120"/>
        <v>1</v>
      </c>
      <c r="CJ48" s="63">
        <f t="shared" si="121"/>
        <v>1</v>
      </c>
      <c r="CK48" s="63">
        <f t="shared" si="122"/>
        <v>1</v>
      </c>
      <c r="CL48" s="63">
        <f t="shared" si="123"/>
        <v>1</v>
      </c>
      <c r="CM48" s="63">
        <f t="shared" si="124"/>
        <v>1</v>
      </c>
    </row>
    <row r="49" spans="1:91" ht="15" customHeight="1">
      <c r="A49" s="923"/>
      <c r="B49" s="93">
        <v>2</v>
      </c>
      <c r="C49" s="263" t="s">
        <v>361</v>
      </c>
      <c r="D49" s="592"/>
      <c r="E49" s="430" t="s">
        <v>102</v>
      </c>
      <c r="F49" s="592"/>
      <c r="G49" s="428"/>
      <c r="H49" s="428"/>
      <c r="I49" s="432"/>
      <c r="J49" s="592"/>
      <c r="K49" s="437" t="s">
        <v>103</v>
      </c>
      <c r="L49" s="592"/>
      <c r="M49" s="430"/>
      <c r="N49" s="428"/>
      <c r="O49" s="432"/>
      <c r="P49" s="428"/>
      <c r="Q49" s="428"/>
      <c r="R49" s="430" t="s">
        <v>104</v>
      </c>
      <c r="S49" s="435"/>
      <c r="T49" s="428"/>
      <c r="U49" s="592"/>
      <c r="V49" s="599"/>
      <c r="W49" s="599"/>
      <c r="X49" s="623"/>
      <c r="Y49" s="623"/>
      <c r="Z49" s="629"/>
      <c r="AA49" s="623"/>
      <c r="AB49" s="614" t="s">
        <v>101</v>
      </c>
      <c r="AC49" s="623"/>
      <c r="AD49" s="623"/>
      <c r="AE49" s="604" t="s">
        <v>105</v>
      </c>
      <c r="AF49" s="63" t="str">
        <f t="shared" si="65"/>
        <v/>
      </c>
      <c r="AG49" s="63" t="str">
        <f t="shared" si="66"/>
        <v/>
      </c>
      <c r="AH49" s="63" t="str">
        <f t="shared" si="67"/>
        <v/>
      </c>
      <c r="AI49" s="63" t="str">
        <f t="shared" si="68"/>
        <v/>
      </c>
      <c r="AJ49" s="63" t="str">
        <f t="shared" si="69"/>
        <v/>
      </c>
      <c r="AK49" s="63" t="str">
        <f t="shared" si="70"/>
        <v/>
      </c>
      <c r="AL49" s="63" t="str">
        <f t="shared" si="71"/>
        <v/>
      </c>
      <c r="AM49" s="63" t="str">
        <f t="shared" si="72"/>
        <v/>
      </c>
      <c r="AN49" s="63" t="str">
        <f t="shared" si="73"/>
        <v/>
      </c>
      <c r="AO49" s="63" t="str">
        <f t="shared" si="74"/>
        <v/>
      </c>
      <c r="AP49" s="63" t="str">
        <f t="shared" si="75"/>
        <v/>
      </c>
      <c r="AQ49" s="63" t="str">
        <f t="shared" si="76"/>
        <v/>
      </c>
      <c r="AR49" s="63" t="str">
        <f t="shared" si="77"/>
        <v/>
      </c>
      <c r="AS49" s="63" t="str">
        <f t="shared" si="78"/>
        <v/>
      </c>
      <c r="AT49" s="63" t="str">
        <f t="shared" si="79"/>
        <v/>
      </c>
      <c r="AU49" s="63" t="str">
        <f t="shared" si="80"/>
        <v/>
      </c>
      <c r="AV49" s="63" t="str">
        <f t="shared" si="81"/>
        <v/>
      </c>
      <c r="AW49" s="63" t="str">
        <f t="shared" si="82"/>
        <v/>
      </c>
      <c r="AX49" s="63" t="str">
        <f t="shared" si="83"/>
        <v/>
      </c>
      <c r="AY49" s="63" t="str">
        <f>IF(COUNTIF($D49:$AE49,"LC7")&gt;=1,COUNTIF($D49:$AE49,"LC7"),"")</f>
        <v/>
      </c>
      <c r="AZ49" s="63" t="str">
        <f t="shared" si="85"/>
        <v/>
      </c>
      <c r="BA49" s="63" t="str">
        <f t="shared" si="86"/>
        <v/>
      </c>
      <c r="BB49" s="63" t="str">
        <f t="shared" si="87"/>
        <v/>
      </c>
      <c r="BC49" s="63" t="str">
        <f t="shared" si="88"/>
        <v/>
      </c>
      <c r="BD49" s="63" t="str">
        <f t="shared" si="89"/>
        <v/>
      </c>
      <c r="BE49" s="63" t="str">
        <f t="shared" si="90"/>
        <v/>
      </c>
      <c r="BF49" s="63" t="str">
        <f t="shared" si="91"/>
        <v/>
      </c>
      <c r="BG49" s="63" t="str">
        <f t="shared" si="92"/>
        <v/>
      </c>
      <c r="BH49" s="63" t="str">
        <f t="shared" si="93"/>
        <v/>
      </c>
      <c r="BI49" s="63" t="str">
        <f t="shared" si="94"/>
        <v/>
      </c>
      <c r="BJ49" s="63" t="str">
        <f t="shared" si="95"/>
        <v/>
      </c>
      <c r="BK49" s="63" t="str">
        <f t="shared" si="96"/>
        <v/>
      </c>
      <c r="BL49" s="63" t="str">
        <f t="shared" si="97"/>
        <v/>
      </c>
      <c r="BM49" s="63" t="str">
        <f t="shared" si="98"/>
        <v/>
      </c>
      <c r="BN49" s="63" t="str">
        <f t="shared" si="99"/>
        <v/>
      </c>
      <c r="BO49" s="63" t="str">
        <f t="shared" si="100"/>
        <v/>
      </c>
      <c r="BP49" s="63" t="str">
        <f t="shared" si="101"/>
        <v/>
      </c>
      <c r="BQ49" s="63" t="str">
        <f t="shared" si="102"/>
        <v/>
      </c>
      <c r="BR49" s="63" t="str">
        <f t="shared" si="103"/>
        <v/>
      </c>
      <c r="BS49" s="63" t="str">
        <f t="shared" si="104"/>
        <v/>
      </c>
      <c r="BT49" s="63" t="str">
        <f t="shared" si="105"/>
        <v/>
      </c>
      <c r="BU49" s="63" t="str">
        <f t="shared" si="106"/>
        <v/>
      </c>
      <c r="BV49" s="63" t="str">
        <f t="shared" si="107"/>
        <v/>
      </c>
      <c r="BW49" s="63" t="str">
        <f t="shared" si="108"/>
        <v/>
      </c>
      <c r="BX49" s="63" t="str">
        <f t="shared" si="109"/>
        <v/>
      </c>
      <c r="BY49" s="63" t="str">
        <f t="shared" si="110"/>
        <v/>
      </c>
      <c r="BZ49" s="63" t="str">
        <f t="shared" si="111"/>
        <v/>
      </c>
      <c r="CA49" s="63" t="str">
        <f t="shared" si="112"/>
        <v/>
      </c>
      <c r="CB49" s="63" t="str">
        <f t="shared" si="113"/>
        <v/>
      </c>
      <c r="CC49" s="63" t="str">
        <f t="shared" si="114"/>
        <v/>
      </c>
      <c r="CD49" s="63" t="str">
        <f t="shared" si="115"/>
        <v/>
      </c>
      <c r="CE49" s="63" t="str">
        <f t="shared" si="116"/>
        <v/>
      </c>
      <c r="CF49" s="63" t="str">
        <f>IF(COUNTIF($D49:$AE49,"A5")&gt;=1,COUNTIF($D49:$AE49,"A5"),"")</f>
        <v/>
      </c>
      <c r="CG49" s="63" t="str">
        <f t="shared" si="118"/>
        <v/>
      </c>
      <c r="CH49" s="63" t="str">
        <f t="shared" si="119"/>
        <v/>
      </c>
      <c r="CI49" s="63">
        <f t="shared" si="120"/>
        <v>1</v>
      </c>
      <c r="CJ49" s="63">
        <f t="shared" si="121"/>
        <v>1</v>
      </c>
      <c r="CK49" s="63">
        <f t="shared" si="122"/>
        <v>1</v>
      </c>
      <c r="CL49" s="63">
        <f t="shared" si="123"/>
        <v>1</v>
      </c>
      <c r="CM49" s="63">
        <f t="shared" si="124"/>
        <v>1</v>
      </c>
    </row>
    <row r="50" spans="1:91" ht="15" customHeight="1">
      <c r="A50" s="923"/>
      <c r="B50" s="93">
        <v>3</v>
      </c>
      <c r="C50" s="263" t="s">
        <v>362</v>
      </c>
      <c r="D50" s="590"/>
      <c r="E50" s="590"/>
      <c r="F50" s="430" t="s">
        <v>102</v>
      </c>
      <c r="G50" s="432"/>
      <c r="H50" s="428"/>
      <c r="I50" s="428"/>
      <c r="J50" s="435" t="s">
        <v>103</v>
      </c>
      <c r="K50" s="592"/>
      <c r="L50" s="592"/>
      <c r="M50" s="592"/>
      <c r="N50" s="432"/>
      <c r="O50" s="428"/>
      <c r="P50" s="430"/>
      <c r="Q50" s="428"/>
      <c r="R50" s="592"/>
      <c r="S50" s="428"/>
      <c r="T50" s="428"/>
      <c r="U50" s="592"/>
      <c r="V50" s="677"/>
      <c r="W50" s="601"/>
      <c r="X50" s="623"/>
      <c r="Y50" s="599"/>
      <c r="Z50" s="601" t="s">
        <v>104</v>
      </c>
      <c r="AA50" s="623"/>
      <c r="AB50" s="623"/>
      <c r="AC50" s="602" t="s">
        <v>105</v>
      </c>
      <c r="AD50" s="614" t="s">
        <v>101</v>
      </c>
      <c r="AE50" s="625"/>
      <c r="AF50" s="63" t="str">
        <f t="shared" si="65"/>
        <v/>
      </c>
      <c r="AG50" s="63" t="str">
        <f t="shared" si="66"/>
        <v/>
      </c>
      <c r="AH50" s="63" t="str">
        <f t="shared" si="67"/>
        <v/>
      </c>
      <c r="AI50" s="63" t="str">
        <f t="shared" si="68"/>
        <v/>
      </c>
      <c r="AJ50" s="63" t="str">
        <f t="shared" si="69"/>
        <v/>
      </c>
      <c r="AK50" s="63" t="str">
        <f t="shared" si="70"/>
        <v/>
      </c>
      <c r="AL50" s="63" t="str">
        <f t="shared" si="71"/>
        <v/>
      </c>
      <c r="AM50" s="63" t="str">
        <f t="shared" si="72"/>
        <v/>
      </c>
      <c r="AN50" s="63" t="str">
        <f t="shared" si="73"/>
        <v/>
      </c>
      <c r="AO50" s="63" t="str">
        <f t="shared" si="74"/>
        <v/>
      </c>
      <c r="AP50" s="63" t="str">
        <f t="shared" si="75"/>
        <v/>
      </c>
      <c r="AQ50" s="63" t="str">
        <f t="shared" si="76"/>
        <v/>
      </c>
      <c r="AR50" s="63" t="str">
        <f t="shared" si="77"/>
        <v/>
      </c>
      <c r="AS50" s="63" t="str">
        <f t="shared" si="78"/>
        <v/>
      </c>
      <c r="AT50" s="63" t="str">
        <f t="shared" si="79"/>
        <v/>
      </c>
      <c r="AU50" s="63" t="str">
        <f t="shared" si="80"/>
        <v/>
      </c>
      <c r="AV50" s="63" t="str">
        <f t="shared" si="81"/>
        <v/>
      </c>
      <c r="AW50" s="63" t="str">
        <f t="shared" si="82"/>
        <v/>
      </c>
      <c r="AX50" s="63" t="str">
        <f t="shared" si="83"/>
        <v/>
      </c>
      <c r="AY50" s="63" t="str">
        <f t="shared" si="84"/>
        <v/>
      </c>
      <c r="AZ50" s="63" t="str">
        <f t="shared" si="85"/>
        <v/>
      </c>
      <c r="BA50" s="63" t="str">
        <f t="shared" si="86"/>
        <v/>
      </c>
      <c r="BB50" s="63" t="str">
        <f t="shared" si="87"/>
        <v/>
      </c>
      <c r="BC50" s="63" t="str">
        <f t="shared" si="88"/>
        <v/>
      </c>
      <c r="BD50" s="63" t="str">
        <f t="shared" si="89"/>
        <v/>
      </c>
      <c r="BE50" s="63" t="str">
        <f t="shared" si="90"/>
        <v/>
      </c>
      <c r="BF50" s="63" t="str">
        <f t="shared" si="91"/>
        <v/>
      </c>
      <c r="BG50" s="63" t="str">
        <f t="shared" si="92"/>
        <v/>
      </c>
      <c r="BH50" s="63" t="str">
        <f t="shared" si="93"/>
        <v/>
      </c>
      <c r="BI50" s="63" t="str">
        <f t="shared" si="94"/>
        <v/>
      </c>
      <c r="BJ50" s="63" t="str">
        <f t="shared" si="95"/>
        <v/>
      </c>
      <c r="BK50" s="63" t="str">
        <f t="shared" si="96"/>
        <v/>
      </c>
      <c r="BL50" s="63" t="str">
        <f t="shared" si="97"/>
        <v/>
      </c>
      <c r="BM50" s="63" t="str">
        <f t="shared" si="98"/>
        <v/>
      </c>
      <c r="BN50" s="63" t="str">
        <f t="shared" si="99"/>
        <v/>
      </c>
      <c r="BO50" s="63" t="str">
        <f t="shared" si="100"/>
        <v/>
      </c>
      <c r="BP50" s="63" t="str">
        <f t="shared" si="101"/>
        <v/>
      </c>
      <c r="BQ50" s="63" t="str">
        <f t="shared" si="102"/>
        <v/>
      </c>
      <c r="BR50" s="63" t="str">
        <f t="shared" si="103"/>
        <v/>
      </c>
      <c r="BS50" s="63" t="str">
        <f t="shared" si="104"/>
        <v/>
      </c>
      <c r="BT50" s="63" t="str">
        <f t="shared" si="105"/>
        <v/>
      </c>
      <c r="BU50" s="63" t="str">
        <f t="shared" si="106"/>
        <v/>
      </c>
      <c r="BV50" s="63" t="str">
        <f t="shared" si="107"/>
        <v/>
      </c>
      <c r="BW50" s="63" t="str">
        <f t="shared" si="108"/>
        <v/>
      </c>
      <c r="BX50" s="63" t="str">
        <f t="shared" si="109"/>
        <v/>
      </c>
      <c r="BY50" s="63" t="str">
        <f t="shared" si="110"/>
        <v/>
      </c>
      <c r="BZ50" s="63" t="str">
        <f t="shared" si="111"/>
        <v/>
      </c>
      <c r="CA50" s="63" t="str">
        <f t="shared" si="112"/>
        <v/>
      </c>
      <c r="CB50" s="63" t="str">
        <f t="shared" si="113"/>
        <v/>
      </c>
      <c r="CC50" s="63" t="str">
        <f t="shared" si="114"/>
        <v/>
      </c>
      <c r="CD50" s="63" t="str">
        <f t="shared" si="115"/>
        <v/>
      </c>
      <c r="CE50" s="63" t="str">
        <f t="shared" si="116"/>
        <v/>
      </c>
      <c r="CF50" s="63" t="str">
        <f t="shared" si="117"/>
        <v/>
      </c>
      <c r="CG50" s="63" t="str">
        <f t="shared" si="118"/>
        <v/>
      </c>
      <c r="CH50" s="63" t="str">
        <f t="shared" si="119"/>
        <v/>
      </c>
      <c r="CI50" s="63">
        <f t="shared" si="120"/>
        <v>1</v>
      </c>
      <c r="CJ50" s="63">
        <f t="shared" si="121"/>
        <v>1</v>
      </c>
      <c r="CK50" s="63">
        <f t="shared" si="122"/>
        <v>1</v>
      </c>
      <c r="CL50" s="63">
        <f t="shared" si="123"/>
        <v>1</v>
      </c>
      <c r="CM50" s="63">
        <f t="shared" si="124"/>
        <v>1</v>
      </c>
    </row>
    <row r="51" spans="1:91" ht="15" customHeight="1">
      <c r="A51" s="923"/>
      <c r="B51" s="93">
        <v>4</v>
      </c>
      <c r="C51" s="263" t="s">
        <v>363</v>
      </c>
      <c r="D51" s="593"/>
      <c r="E51" s="593"/>
      <c r="F51" s="433" t="s">
        <v>102</v>
      </c>
      <c r="G51" s="431"/>
      <c r="H51" s="431"/>
      <c r="I51" s="431"/>
      <c r="J51" s="498" t="s">
        <v>103</v>
      </c>
      <c r="K51" s="593"/>
      <c r="L51" s="431"/>
      <c r="M51" s="593"/>
      <c r="N51" s="431"/>
      <c r="O51" s="433"/>
      <c r="P51" s="431"/>
      <c r="Q51" s="431"/>
      <c r="R51" s="593"/>
      <c r="S51" s="431"/>
      <c r="T51" s="431"/>
      <c r="U51" s="593"/>
      <c r="V51" s="606"/>
      <c r="W51" s="654"/>
      <c r="X51" s="616"/>
      <c r="Y51" s="606"/>
      <c r="Z51" s="615"/>
      <c r="AA51" s="609" t="s">
        <v>104</v>
      </c>
      <c r="AB51" s="616"/>
      <c r="AC51" s="617" t="s">
        <v>101</v>
      </c>
      <c r="AD51" s="618" t="s">
        <v>105</v>
      </c>
      <c r="AE51" s="661"/>
      <c r="AF51" s="63" t="str">
        <f t="shared" si="65"/>
        <v/>
      </c>
      <c r="AG51" s="63" t="str">
        <f t="shared" si="66"/>
        <v/>
      </c>
      <c r="AH51" s="63" t="str">
        <f t="shared" si="67"/>
        <v/>
      </c>
      <c r="AI51" s="63" t="str">
        <f t="shared" si="68"/>
        <v/>
      </c>
      <c r="AJ51" s="63" t="str">
        <f t="shared" si="69"/>
        <v/>
      </c>
      <c r="AK51" s="63" t="str">
        <f t="shared" si="70"/>
        <v/>
      </c>
      <c r="AL51" s="63" t="str">
        <f t="shared" si="71"/>
        <v/>
      </c>
      <c r="AM51" s="63" t="str">
        <f t="shared" si="72"/>
        <v/>
      </c>
      <c r="AN51" s="63" t="str">
        <f t="shared" si="73"/>
        <v/>
      </c>
      <c r="AO51" s="63" t="str">
        <f t="shared" si="74"/>
        <v/>
      </c>
      <c r="AP51" s="63" t="str">
        <f t="shared" si="75"/>
        <v/>
      </c>
      <c r="AQ51" s="63" t="str">
        <f t="shared" si="76"/>
        <v/>
      </c>
      <c r="AR51" s="63" t="str">
        <f t="shared" si="77"/>
        <v/>
      </c>
      <c r="AS51" s="63" t="str">
        <f t="shared" si="78"/>
        <v/>
      </c>
      <c r="AT51" s="63" t="str">
        <f t="shared" si="79"/>
        <v/>
      </c>
      <c r="AU51" s="63" t="str">
        <f t="shared" si="80"/>
        <v/>
      </c>
      <c r="AV51" s="63" t="str">
        <f t="shared" si="81"/>
        <v/>
      </c>
      <c r="AW51" s="63" t="str">
        <f t="shared" si="82"/>
        <v/>
      </c>
      <c r="AX51" s="63" t="str">
        <f t="shared" si="83"/>
        <v/>
      </c>
      <c r="AY51" s="63" t="str">
        <f t="shared" si="84"/>
        <v/>
      </c>
      <c r="AZ51" s="63" t="str">
        <f t="shared" si="85"/>
        <v/>
      </c>
      <c r="BA51" s="63" t="str">
        <f t="shared" si="86"/>
        <v/>
      </c>
      <c r="BB51" s="63" t="str">
        <f t="shared" si="87"/>
        <v/>
      </c>
      <c r="BC51" s="63" t="str">
        <f t="shared" si="88"/>
        <v/>
      </c>
      <c r="BD51" s="63" t="str">
        <f t="shared" si="89"/>
        <v/>
      </c>
      <c r="BE51" s="63" t="str">
        <f t="shared" si="90"/>
        <v/>
      </c>
      <c r="BF51" s="63" t="str">
        <f t="shared" si="91"/>
        <v/>
      </c>
      <c r="BG51" s="63" t="str">
        <f t="shared" si="92"/>
        <v/>
      </c>
      <c r="BH51" s="63" t="str">
        <f t="shared" si="93"/>
        <v/>
      </c>
      <c r="BI51" s="63" t="str">
        <f t="shared" si="94"/>
        <v/>
      </c>
      <c r="BJ51" s="63" t="str">
        <f t="shared" si="95"/>
        <v/>
      </c>
      <c r="BK51" s="63" t="str">
        <f t="shared" si="96"/>
        <v/>
      </c>
      <c r="BL51" s="63" t="str">
        <f t="shared" si="97"/>
        <v/>
      </c>
      <c r="BM51" s="63" t="str">
        <f t="shared" si="98"/>
        <v/>
      </c>
      <c r="BN51" s="63" t="str">
        <f t="shared" si="99"/>
        <v/>
      </c>
      <c r="BO51" s="63" t="str">
        <f t="shared" si="100"/>
        <v/>
      </c>
      <c r="BP51" s="63" t="str">
        <f t="shared" si="101"/>
        <v/>
      </c>
      <c r="BQ51" s="63" t="str">
        <f t="shared" si="102"/>
        <v/>
      </c>
      <c r="BR51" s="63" t="str">
        <f t="shared" si="103"/>
        <v/>
      </c>
      <c r="BS51" s="63" t="str">
        <f t="shared" si="104"/>
        <v/>
      </c>
      <c r="BT51" s="63" t="str">
        <f t="shared" si="105"/>
        <v/>
      </c>
      <c r="BU51" s="63" t="str">
        <f t="shared" si="106"/>
        <v/>
      </c>
      <c r="BV51" s="63" t="str">
        <f t="shared" si="107"/>
        <v/>
      </c>
      <c r="BW51" s="63" t="str">
        <f t="shared" si="108"/>
        <v/>
      </c>
      <c r="BX51" s="63" t="str">
        <f t="shared" si="109"/>
        <v/>
      </c>
      <c r="BY51" s="63" t="str">
        <f t="shared" si="110"/>
        <v/>
      </c>
      <c r="BZ51" s="63" t="str">
        <f t="shared" si="111"/>
        <v/>
      </c>
      <c r="CA51" s="63" t="str">
        <f t="shared" si="112"/>
        <v/>
      </c>
      <c r="CB51" s="63" t="str">
        <f t="shared" si="113"/>
        <v/>
      </c>
      <c r="CC51" s="63" t="str">
        <f t="shared" si="114"/>
        <v/>
      </c>
      <c r="CD51" s="63" t="str">
        <f t="shared" si="115"/>
        <v/>
      </c>
      <c r="CE51" s="63" t="str">
        <f t="shared" si="116"/>
        <v/>
      </c>
      <c r="CF51" s="63" t="str">
        <f t="shared" si="117"/>
        <v/>
      </c>
      <c r="CG51" s="63" t="str">
        <f t="shared" si="118"/>
        <v/>
      </c>
      <c r="CH51" s="63" t="str">
        <f t="shared" si="119"/>
        <v/>
      </c>
      <c r="CI51" s="63">
        <f t="shared" si="120"/>
        <v>1</v>
      </c>
      <c r="CJ51" s="63">
        <f t="shared" si="121"/>
        <v>1</v>
      </c>
      <c r="CK51" s="63">
        <f t="shared" si="122"/>
        <v>1</v>
      </c>
      <c r="CL51" s="63">
        <f t="shared" si="123"/>
        <v>1</v>
      </c>
      <c r="CM51" s="63">
        <f t="shared" si="124"/>
        <v>1</v>
      </c>
    </row>
    <row r="52" spans="1:91" s="98" customFormat="1" ht="15" customHeight="1">
      <c r="A52" s="922">
        <v>5</v>
      </c>
      <c r="B52" s="97">
        <v>1</v>
      </c>
      <c r="C52" s="266" t="s">
        <v>360</v>
      </c>
      <c r="D52" s="442" t="s">
        <v>102</v>
      </c>
      <c r="E52" s="443"/>
      <c r="F52" s="682"/>
      <c r="G52" s="682"/>
      <c r="H52" s="443"/>
      <c r="I52" s="442"/>
      <c r="J52" s="443"/>
      <c r="K52" s="443"/>
      <c r="L52" s="683"/>
      <c r="M52" s="683"/>
      <c r="N52" s="496" t="s">
        <v>105</v>
      </c>
      <c r="O52" s="442"/>
      <c r="P52" s="357"/>
      <c r="Q52" s="443"/>
      <c r="R52" s="444"/>
      <c r="S52" s="497"/>
      <c r="T52" s="496" t="s">
        <v>104</v>
      </c>
      <c r="U52" s="496"/>
      <c r="V52" s="496"/>
      <c r="W52" s="662"/>
      <c r="X52" s="663"/>
      <c r="Y52" s="663"/>
      <c r="Z52" s="663"/>
      <c r="AA52" s="663"/>
      <c r="AB52" s="663"/>
      <c r="AC52" s="663"/>
      <c r="AD52" s="663"/>
      <c r="AE52" s="664"/>
      <c r="AF52" s="132" t="str">
        <f t="shared" si="65"/>
        <v/>
      </c>
      <c r="AG52" s="132" t="str">
        <f t="shared" si="66"/>
        <v/>
      </c>
      <c r="AH52" s="132" t="str">
        <f t="shared" si="67"/>
        <v/>
      </c>
      <c r="AI52" s="132" t="str">
        <f t="shared" si="68"/>
        <v/>
      </c>
      <c r="AJ52" s="132" t="str">
        <f t="shared" si="69"/>
        <v/>
      </c>
      <c r="AK52" s="132" t="str">
        <f t="shared" si="70"/>
        <v/>
      </c>
      <c r="AL52" s="132" t="str">
        <f t="shared" si="71"/>
        <v/>
      </c>
      <c r="AM52" s="132" t="str">
        <f t="shared" si="72"/>
        <v/>
      </c>
      <c r="AN52" s="132" t="str">
        <f t="shared" si="73"/>
        <v/>
      </c>
      <c r="AO52" s="132" t="str">
        <f t="shared" si="74"/>
        <v/>
      </c>
      <c r="AP52" s="132" t="str">
        <f t="shared" si="75"/>
        <v/>
      </c>
      <c r="AQ52" s="132" t="str">
        <f t="shared" si="76"/>
        <v/>
      </c>
      <c r="AR52" s="132" t="str">
        <f t="shared" si="77"/>
        <v/>
      </c>
      <c r="AS52" s="132" t="str">
        <f t="shared" si="78"/>
        <v/>
      </c>
      <c r="AT52" s="132" t="str">
        <f t="shared" si="79"/>
        <v/>
      </c>
      <c r="AU52" s="132" t="str">
        <f t="shared" si="80"/>
        <v/>
      </c>
      <c r="AV52" s="132" t="str">
        <f t="shared" si="81"/>
        <v/>
      </c>
      <c r="AW52" s="132" t="str">
        <f t="shared" si="82"/>
        <v/>
      </c>
      <c r="AX52" s="132" t="str">
        <f t="shared" si="83"/>
        <v/>
      </c>
      <c r="AY52" s="132" t="str">
        <f t="shared" si="84"/>
        <v/>
      </c>
      <c r="AZ52" s="132" t="str">
        <f t="shared" si="85"/>
        <v/>
      </c>
      <c r="BA52" s="132" t="str">
        <f t="shared" si="86"/>
        <v/>
      </c>
      <c r="BB52" s="132" t="str">
        <f t="shared" si="87"/>
        <v/>
      </c>
      <c r="BC52" s="132" t="str">
        <f t="shared" si="88"/>
        <v/>
      </c>
      <c r="BD52" s="132" t="str">
        <f t="shared" si="89"/>
        <v/>
      </c>
      <c r="BE52" s="132" t="str">
        <f t="shared" si="90"/>
        <v/>
      </c>
      <c r="BF52" s="132" t="str">
        <f t="shared" si="91"/>
        <v/>
      </c>
      <c r="BG52" s="132" t="str">
        <f t="shared" si="92"/>
        <v/>
      </c>
      <c r="BH52" s="132" t="str">
        <f t="shared" si="93"/>
        <v/>
      </c>
      <c r="BI52" s="132" t="str">
        <f t="shared" si="94"/>
        <v/>
      </c>
      <c r="BJ52" s="132" t="str">
        <f t="shared" si="95"/>
        <v/>
      </c>
      <c r="BK52" s="132" t="str">
        <f t="shared" si="96"/>
        <v/>
      </c>
      <c r="BL52" s="132" t="str">
        <f t="shared" si="97"/>
        <v/>
      </c>
      <c r="BM52" s="132" t="str">
        <f t="shared" si="98"/>
        <v/>
      </c>
      <c r="BN52" s="132" t="str">
        <f t="shared" si="99"/>
        <v/>
      </c>
      <c r="BO52" s="132" t="str">
        <f t="shared" si="100"/>
        <v/>
      </c>
      <c r="BP52" s="132" t="str">
        <f t="shared" si="101"/>
        <v/>
      </c>
      <c r="BQ52" s="132" t="str">
        <f t="shared" si="102"/>
        <v/>
      </c>
      <c r="BR52" s="132" t="str">
        <f t="shared" si="103"/>
        <v/>
      </c>
      <c r="BS52" s="132" t="str">
        <f t="shared" si="104"/>
        <v/>
      </c>
      <c r="BT52" s="132" t="str">
        <f t="shared" si="105"/>
        <v/>
      </c>
      <c r="BU52" s="132" t="str">
        <f t="shared" si="106"/>
        <v/>
      </c>
      <c r="BV52" s="132" t="str">
        <f t="shared" si="107"/>
        <v/>
      </c>
      <c r="BW52" s="132" t="str">
        <f t="shared" si="108"/>
        <v/>
      </c>
      <c r="BX52" s="132" t="str">
        <f t="shared" si="109"/>
        <v/>
      </c>
      <c r="BY52" s="132" t="str">
        <f t="shared" si="110"/>
        <v/>
      </c>
      <c r="BZ52" s="132" t="str">
        <f t="shared" si="111"/>
        <v/>
      </c>
      <c r="CA52" s="132" t="str">
        <f t="shared" si="112"/>
        <v/>
      </c>
      <c r="CB52" s="132" t="str">
        <f t="shared" si="113"/>
        <v/>
      </c>
      <c r="CC52" s="132" t="str">
        <f t="shared" si="114"/>
        <v/>
      </c>
      <c r="CD52" s="132" t="str">
        <f t="shared" si="115"/>
        <v/>
      </c>
      <c r="CE52" s="132" t="str">
        <f t="shared" si="116"/>
        <v/>
      </c>
      <c r="CF52" s="132" t="str">
        <f>IF(COUNTIF($D52:$AE52,"A5")&gt;=1,COUNTIF($D52:$AE52,"A5"),"")</f>
        <v/>
      </c>
      <c r="CG52" s="132" t="str">
        <f t="shared" si="118"/>
        <v/>
      </c>
      <c r="CH52" s="132" t="str">
        <f t="shared" si="119"/>
        <v/>
      </c>
      <c r="CI52" s="132" t="str">
        <f t="shared" si="120"/>
        <v/>
      </c>
      <c r="CJ52" s="132">
        <f t="shared" si="121"/>
        <v>1</v>
      </c>
      <c r="CK52" s="132" t="str">
        <f t="shared" si="122"/>
        <v/>
      </c>
      <c r="CL52" s="132">
        <f t="shared" si="123"/>
        <v>1</v>
      </c>
      <c r="CM52" s="132">
        <f t="shared" si="124"/>
        <v>1</v>
      </c>
    </row>
    <row r="53" spans="1:91" s="98" customFormat="1" ht="15" customHeight="1">
      <c r="A53" s="922"/>
      <c r="B53" s="99">
        <v>2</v>
      </c>
      <c r="C53" s="267" t="s">
        <v>361</v>
      </c>
      <c r="D53" s="361" t="s">
        <v>102</v>
      </c>
      <c r="E53" s="357"/>
      <c r="F53" s="680"/>
      <c r="G53" s="680"/>
      <c r="H53" s="357"/>
      <c r="I53" s="358"/>
      <c r="J53" s="357"/>
      <c r="K53" s="357"/>
      <c r="L53" s="684"/>
      <c r="M53" s="362"/>
      <c r="N53" s="357"/>
      <c r="O53" s="357"/>
      <c r="P53" s="357"/>
      <c r="Q53" s="1118" t="s">
        <v>105</v>
      </c>
      <c r="R53" s="357"/>
      <c r="S53" s="494"/>
      <c r="T53" s="680"/>
      <c r="U53" s="362" t="s">
        <v>104</v>
      </c>
      <c r="V53" s="362"/>
      <c r="W53" s="665"/>
      <c r="X53" s="666"/>
      <c r="Y53" s="666"/>
      <c r="Z53" s="666"/>
      <c r="AA53" s="666"/>
      <c r="AB53" s="666"/>
      <c r="AC53" s="666"/>
      <c r="AD53" s="666"/>
      <c r="AE53" s="667"/>
      <c r="AF53" s="132" t="str">
        <f t="shared" si="65"/>
        <v/>
      </c>
      <c r="AG53" s="132" t="str">
        <f t="shared" si="66"/>
        <v/>
      </c>
      <c r="AH53" s="132" t="str">
        <f t="shared" si="67"/>
        <v/>
      </c>
      <c r="AI53" s="132" t="str">
        <f t="shared" si="68"/>
        <v/>
      </c>
      <c r="AJ53" s="132" t="str">
        <f t="shared" si="69"/>
        <v/>
      </c>
      <c r="AK53" s="132" t="str">
        <f t="shared" si="70"/>
        <v/>
      </c>
      <c r="AL53" s="132" t="str">
        <f t="shared" si="71"/>
        <v/>
      </c>
      <c r="AM53" s="132" t="str">
        <f t="shared" si="72"/>
        <v/>
      </c>
      <c r="AN53" s="132" t="str">
        <f t="shared" si="73"/>
        <v/>
      </c>
      <c r="AO53" s="132" t="str">
        <f t="shared" si="74"/>
        <v/>
      </c>
      <c r="AP53" s="132" t="str">
        <f t="shared" si="75"/>
        <v/>
      </c>
      <c r="AQ53" s="132" t="str">
        <f t="shared" si="76"/>
        <v/>
      </c>
      <c r="AR53" s="132" t="str">
        <f t="shared" si="77"/>
        <v/>
      </c>
      <c r="AS53" s="132" t="str">
        <f t="shared" si="78"/>
        <v/>
      </c>
      <c r="AT53" s="132" t="str">
        <f t="shared" si="79"/>
        <v/>
      </c>
      <c r="AU53" s="132" t="str">
        <f t="shared" si="80"/>
        <v/>
      </c>
      <c r="AV53" s="132" t="str">
        <f t="shared" si="81"/>
        <v/>
      </c>
      <c r="AW53" s="132" t="str">
        <f t="shared" si="82"/>
        <v/>
      </c>
      <c r="AX53" s="132" t="str">
        <f t="shared" si="83"/>
        <v/>
      </c>
      <c r="AY53" s="132" t="str">
        <f>IF(COUNTIF($D53:$AE53,"LC7")&gt;=1,COUNTIF($D53:$AE53,"LC7"),"")</f>
        <v/>
      </c>
      <c r="AZ53" s="132" t="str">
        <f t="shared" si="85"/>
        <v/>
      </c>
      <c r="BA53" s="132" t="str">
        <f t="shared" si="86"/>
        <v/>
      </c>
      <c r="BB53" s="132" t="str">
        <f t="shared" si="87"/>
        <v/>
      </c>
      <c r="BC53" s="132" t="str">
        <f t="shared" si="88"/>
        <v/>
      </c>
      <c r="BD53" s="132" t="str">
        <f t="shared" si="89"/>
        <v/>
      </c>
      <c r="BE53" s="132" t="str">
        <f t="shared" si="90"/>
        <v/>
      </c>
      <c r="BF53" s="132" t="str">
        <f t="shared" si="91"/>
        <v/>
      </c>
      <c r="BG53" s="132" t="str">
        <f t="shared" si="92"/>
        <v/>
      </c>
      <c r="BH53" s="132" t="str">
        <f t="shared" si="93"/>
        <v/>
      </c>
      <c r="BI53" s="132" t="str">
        <f t="shared" si="94"/>
        <v/>
      </c>
      <c r="BJ53" s="132" t="str">
        <f t="shared" si="95"/>
        <v/>
      </c>
      <c r="BK53" s="132" t="str">
        <f t="shared" si="96"/>
        <v/>
      </c>
      <c r="BL53" s="132" t="str">
        <f t="shared" si="97"/>
        <v/>
      </c>
      <c r="BM53" s="132" t="str">
        <f t="shared" si="98"/>
        <v/>
      </c>
      <c r="BN53" s="132" t="str">
        <f t="shared" si="99"/>
        <v/>
      </c>
      <c r="BO53" s="132" t="str">
        <f t="shared" si="100"/>
        <v/>
      </c>
      <c r="BP53" s="132" t="str">
        <f t="shared" si="101"/>
        <v/>
      </c>
      <c r="BQ53" s="132" t="str">
        <f t="shared" si="102"/>
        <v/>
      </c>
      <c r="BR53" s="132" t="str">
        <f t="shared" si="103"/>
        <v/>
      </c>
      <c r="BS53" s="132" t="str">
        <f t="shared" si="104"/>
        <v/>
      </c>
      <c r="BT53" s="132" t="str">
        <f t="shared" si="105"/>
        <v/>
      </c>
      <c r="BU53" s="132" t="str">
        <f t="shared" si="106"/>
        <v/>
      </c>
      <c r="BV53" s="132" t="str">
        <f t="shared" si="107"/>
        <v/>
      </c>
      <c r="BW53" s="132" t="str">
        <f t="shared" si="108"/>
        <v/>
      </c>
      <c r="BX53" s="132" t="str">
        <f t="shared" si="109"/>
        <v/>
      </c>
      <c r="BY53" s="132" t="str">
        <f t="shared" si="110"/>
        <v/>
      </c>
      <c r="BZ53" s="132" t="str">
        <f t="shared" si="111"/>
        <v/>
      </c>
      <c r="CA53" s="132" t="str">
        <f t="shared" si="112"/>
        <v/>
      </c>
      <c r="CB53" s="132" t="str">
        <f t="shared" si="113"/>
        <v/>
      </c>
      <c r="CC53" s="132" t="str">
        <f t="shared" si="114"/>
        <v/>
      </c>
      <c r="CD53" s="132" t="str">
        <f t="shared" si="115"/>
        <v/>
      </c>
      <c r="CE53" s="132" t="str">
        <f t="shared" si="116"/>
        <v/>
      </c>
      <c r="CF53" s="132" t="str">
        <f>IF(COUNTIF($D53:$AE53,"A5")&gt;=1,COUNTIF($D53:$AE53,"A5"),"")</f>
        <v/>
      </c>
      <c r="CG53" s="132" t="str">
        <f t="shared" si="118"/>
        <v/>
      </c>
      <c r="CH53" s="132" t="str">
        <f t="shared" si="119"/>
        <v/>
      </c>
      <c r="CI53" s="132" t="str">
        <f t="shared" si="120"/>
        <v/>
      </c>
      <c r="CJ53" s="132">
        <f t="shared" si="121"/>
        <v>1</v>
      </c>
      <c r="CK53" s="132" t="str">
        <f t="shared" si="122"/>
        <v/>
      </c>
      <c r="CL53" s="132">
        <f t="shared" si="123"/>
        <v>1</v>
      </c>
      <c r="CM53" s="132">
        <f t="shared" si="124"/>
        <v>1</v>
      </c>
    </row>
    <row r="54" spans="1:91" s="98" customFormat="1" ht="15" customHeight="1">
      <c r="A54" s="922"/>
      <c r="B54" s="99">
        <v>3</v>
      </c>
      <c r="C54" s="267" t="s">
        <v>362</v>
      </c>
      <c r="D54" s="678"/>
      <c r="E54" s="357"/>
      <c r="F54" s="680"/>
      <c r="G54" s="358" t="s">
        <v>102</v>
      </c>
      <c r="H54" s="357"/>
      <c r="I54" s="357"/>
      <c r="J54" s="357"/>
      <c r="K54" s="357"/>
      <c r="L54" s="357"/>
      <c r="M54" s="684"/>
      <c r="N54" s="684"/>
      <c r="O54" s="358"/>
      <c r="P54" s="358"/>
      <c r="Q54" s="357"/>
      <c r="R54" s="358"/>
      <c r="S54" s="357"/>
      <c r="T54" s="680"/>
      <c r="U54" s="362"/>
      <c r="V54" s="362" t="s">
        <v>104</v>
      </c>
      <c r="W54" s="641"/>
      <c r="X54" s="666"/>
      <c r="Y54" s="666"/>
      <c r="Z54" s="666"/>
      <c r="AA54" s="666"/>
      <c r="AB54" s="666"/>
      <c r="AC54" s="666"/>
      <c r="AD54" s="666"/>
      <c r="AE54" s="667"/>
      <c r="AF54" s="132" t="str">
        <f t="shared" si="65"/>
        <v/>
      </c>
      <c r="AG54" s="132" t="str">
        <f t="shared" si="66"/>
        <v/>
      </c>
      <c r="AH54" s="132" t="str">
        <f t="shared" si="67"/>
        <v/>
      </c>
      <c r="AI54" s="132" t="str">
        <f t="shared" si="68"/>
        <v/>
      </c>
      <c r="AJ54" s="132" t="str">
        <f t="shared" si="69"/>
        <v/>
      </c>
      <c r="AK54" s="132" t="str">
        <f t="shared" si="70"/>
        <v/>
      </c>
      <c r="AL54" s="132" t="str">
        <f t="shared" si="71"/>
        <v/>
      </c>
      <c r="AM54" s="132" t="str">
        <f t="shared" si="72"/>
        <v/>
      </c>
      <c r="AN54" s="132" t="str">
        <f t="shared" si="73"/>
        <v/>
      </c>
      <c r="AO54" s="132" t="str">
        <f t="shared" si="74"/>
        <v/>
      </c>
      <c r="AP54" s="132" t="str">
        <f t="shared" si="75"/>
        <v/>
      </c>
      <c r="AQ54" s="132" t="str">
        <f t="shared" si="76"/>
        <v/>
      </c>
      <c r="AR54" s="132" t="str">
        <f t="shared" si="77"/>
        <v/>
      </c>
      <c r="AS54" s="132" t="str">
        <f t="shared" si="78"/>
        <v/>
      </c>
      <c r="AT54" s="132" t="str">
        <f t="shared" si="79"/>
        <v/>
      </c>
      <c r="AU54" s="132" t="str">
        <f t="shared" si="80"/>
        <v/>
      </c>
      <c r="AV54" s="132" t="str">
        <f t="shared" si="81"/>
        <v/>
      </c>
      <c r="AW54" s="132" t="str">
        <f t="shared" si="82"/>
        <v/>
      </c>
      <c r="AX54" s="132" t="str">
        <f>IF(COUNTIF($D54:$AE54,"LC6")&gt;=1,COUNTIF($D54:$AE54,"LC6"),"")</f>
        <v/>
      </c>
      <c r="AY54" s="132" t="str">
        <f>IF(COUNTIF($D54:$AE54,"LC7")&gt;=1,COUNTIF($D54:$AE54,"LC7"),"")</f>
        <v/>
      </c>
      <c r="AZ54" s="132" t="str">
        <f t="shared" si="85"/>
        <v/>
      </c>
      <c r="BA54" s="132" t="str">
        <f t="shared" si="86"/>
        <v/>
      </c>
      <c r="BB54" s="132" t="str">
        <f t="shared" si="87"/>
        <v/>
      </c>
      <c r="BC54" s="132" t="str">
        <f t="shared" si="88"/>
        <v/>
      </c>
      <c r="BD54" s="132" t="str">
        <f t="shared" si="89"/>
        <v/>
      </c>
      <c r="BE54" s="132" t="str">
        <f t="shared" si="90"/>
        <v/>
      </c>
      <c r="BF54" s="132" t="str">
        <f t="shared" si="91"/>
        <v/>
      </c>
      <c r="BG54" s="132" t="str">
        <f t="shared" si="92"/>
        <v/>
      </c>
      <c r="BH54" s="132" t="str">
        <f t="shared" si="93"/>
        <v/>
      </c>
      <c r="BI54" s="132" t="str">
        <f t="shared" si="94"/>
        <v/>
      </c>
      <c r="BJ54" s="132" t="str">
        <f t="shared" si="95"/>
        <v/>
      </c>
      <c r="BK54" s="132" t="str">
        <f t="shared" si="96"/>
        <v/>
      </c>
      <c r="BL54" s="132" t="str">
        <f t="shared" si="97"/>
        <v/>
      </c>
      <c r="BM54" s="132" t="str">
        <f t="shared" si="98"/>
        <v/>
      </c>
      <c r="BN54" s="132" t="str">
        <f t="shared" si="99"/>
        <v/>
      </c>
      <c r="BO54" s="132" t="str">
        <f t="shared" si="100"/>
        <v/>
      </c>
      <c r="BP54" s="132" t="str">
        <f t="shared" si="101"/>
        <v/>
      </c>
      <c r="BQ54" s="132" t="str">
        <f t="shared" si="102"/>
        <v/>
      </c>
      <c r="BR54" s="132" t="str">
        <f t="shared" si="103"/>
        <v/>
      </c>
      <c r="BS54" s="132" t="str">
        <f t="shared" si="104"/>
        <v/>
      </c>
      <c r="BT54" s="132" t="str">
        <f t="shared" si="105"/>
        <v/>
      </c>
      <c r="BU54" s="132" t="str">
        <f t="shared" si="106"/>
        <v/>
      </c>
      <c r="BV54" s="132" t="str">
        <f t="shared" si="107"/>
        <v/>
      </c>
      <c r="BW54" s="132" t="str">
        <f t="shared" si="108"/>
        <v/>
      </c>
      <c r="BX54" s="132" t="str">
        <f t="shared" si="109"/>
        <v/>
      </c>
      <c r="BY54" s="132" t="str">
        <f t="shared" si="110"/>
        <v/>
      </c>
      <c r="BZ54" s="132" t="str">
        <f t="shared" si="111"/>
        <v/>
      </c>
      <c r="CA54" s="132" t="str">
        <f t="shared" si="112"/>
        <v/>
      </c>
      <c r="CB54" s="132" t="str">
        <f t="shared" si="113"/>
        <v/>
      </c>
      <c r="CC54" s="132" t="str">
        <f t="shared" si="114"/>
        <v/>
      </c>
      <c r="CD54" s="132" t="str">
        <f t="shared" si="115"/>
        <v/>
      </c>
      <c r="CE54" s="132" t="str">
        <f t="shared" si="116"/>
        <v/>
      </c>
      <c r="CF54" s="132" t="str">
        <f>IF(COUNTIF($D54:$AE54,"A5")&gt;=1,COUNTIF($D54:$AE54,"A5"),"")</f>
        <v/>
      </c>
      <c r="CG54" s="132" t="str">
        <f t="shared" si="118"/>
        <v/>
      </c>
      <c r="CH54" s="132" t="str">
        <f t="shared" si="119"/>
        <v/>
      </c>
      <c r="CI54" s="132" t="str">
        <f t="shared" si="120"/>
        <v/>
      </c>
      <c r="CJ54" s="132">
        <f t="shared" si="121"/>
        <v>1</v>
      </c>
      <c r="CK54" s="132" t="str">
        <f t="shared" si="122"/>
        <v/>
      </c>
      <c r="CL54" s="132">
        <f t="shared" si="123"/>
        <v>1</v>
      </c>
      <c r="CM54" s="132" t="str">
        <f t="shared" si="124"/>
        <v/>
      </c>
    </row>
    <row r="55" spans="1:91" s="98" customFormat="1" ht="15" customHeight="1">
      <c r="A55" s="922"/>
      <c r="B55" s="99">
        <v>4</v>
      </c>
      <c r="C55" s="267" t="s">
        <v>363</v>
      </c>
      <c r="D55" s="679"/>
      <c r="E55" s="360"/>
      <c r="F55" s="681"/>
      <c r="G55" s="356" t="s">
        <v>102</v>
      </c>
      <c r="H55" s="360"/>
      <c r="I55" s="360"/>
      <c r="J55" s="360"/>
      <c r="K55" s="360"/>
      <c r="L55" s="360"/>
      <c r="M55" s="679"/>
      <c r="N55" s="679"/>
      <c r="O55" s="445"/>
      <c r="P55" s="445"/>
      <c r="Q55" s="445"/>
      <c r="R55" s="356"/>
      <c r="S55" s="360"/>
      <c r="T55" s="445"/>
      <c r="U55" s="495"/>
      <c r="V55" s="681"/>
      <c r="W55" s="445" t="s">
        <v>104</v>
      </c>
      <c r="X55" s="668"/>
      <c r="Y55" s="668"/>
      <c r="Z55" s="668"/>
      <c r="AA55" s="668"/>
      <c r="AB55" s="668"/>
      <c r="AC55" s="668"/>
      <c r="AD55" s="668"/>
      <c r="AE55" s="669"/>
      <c r="AF55" s="132" t="str">
        <f t="shared" si="65"/>
        <v/>
      </c>
      <c r="AG55" s="132" t="str">
        <f t="shared" si="66"/>
        <v/>
      </c>
      <c r="AH55" s="132" t="str">
        <f t="shared" si="67"/>
        <v/>
      </c>
      <c r="AI55" s="132" t="str">
        <f t="shared" si="68"/>
        <v/>
      </c>
      <c r="AJ55" s="132" t="str">
        <f t="shared" si="69"/>
        <v/>
      </c>
      <c r="AK55" s="132" t="str">
        <f t="shared" si="70"/>
        <v/>
      </c>
      <c r="AL55" s="132" t="str">
        <f t="shared" si="71"/>
        <v/>
      </c>
      <c r="AM55" s="132" t="str">
        <f t="shared" si="72"/>
        <v/>
      </c>
      <c r="AN55" s="132" t="str">
        <f t="shared" si="73"/>
        <v/>
      </c>
      <c r="AO55" s="132" t="str">
        <f t="shared" si="74"/>
        <v/>
      </c>
      <c r="AP55" s="132" t="str">
        <f t="shared" si="75"/>
        <v/>
      </c>
      <c r="AQ55" s="132" t="str">
        <f t="shared" si="76"/>
        <v/>
      </c>
      <c r="AR55" s="132" t="str">
        <f t="shared" si="77"/>
        <v/>
      </c>
      <c r="AS55" s="132" t="str">
        <f t="shared" si="78"/>
        <v/>
      </c>
      <c r="AT55" s="132" t="str">
        <f t="shared" si="79"/>
        <v/>
      </c>
      <c r="AU55" s="132" t="str">
        <f t="shared" si="80"/>
        <v/>
      </c>
      <c r="AV55" s="132" t="str">
        <f t="shared" si="81"/>
        <v/>
      </c>
      <c r="AW55" s="132" t="str">
        <f t="shared" si="82"/>
        <v/>
      </c>
      <c r="AX55" s="132" t="str">
        <f>IF(COUNTIF($D55:$AE55,"LC6")&gt;=1,COUNTIF($D55:$AE55,"LC6"),"")</f>
        <v/>
      </c>
      <c r="AY55" s="132" t="str">
        <f t="shared" si="84"/>
        <v/>
      </c>
      <c r="AZ55" s="132" t="str">
        <f t="shared" si="85"/>
        <v/>
      </c>
      <c r="BA55" s="132" t="str">
        <f t="shared" si="86"/>
        <v/>
      </c>
      <c r="BB55" s="132" t="str">
        <f t="shared" si="87"/>
        <v/>
      </c>
      <c r="BC55" s="132" t="str">
        <f t="shared" si="88"/>
        <v/>
      </c>
      <c r="BD55" s="132" t="str">
        <f t="shared" si="89"/>
        <v/>
      </c>
      <c r="BE55" s="132" t="str">
        <f t="shared" si="90"/>
        <v/>
      </c>
      <c r="BF55" s="132" t="str">
        <f t="shared" si="91"/>
        <v/>
      </c>
      <c r="BG55" s="132" t="str">
        <f t="shared" si="92"/>
        <v/>
      </c>
      <c r="BH55" s="132" t="str">
        <f t="shared" si="93"/>
        <v/>
      </c>
      <c r="BI55" s="132" t="str">
        <f t="shared" si="94"/>
        <v/>
      </c>
      <c r="BJ55" s="132" t="str">
        <f t="shared" si="95"/>
        <v/>
      </c>
      <c r="BK55" s="132" t="str">
        <f t="shared" si="96"/>
        <v/>
      </c>
      <c r="BL55" s="132" t="str">
        <f t="shared" si="97"/>
        <v/>
      </c>
      <c r="BM55" s="132" t="str">
        <f t="shared" si="98"/>
        <v/>
      </c>
      <c r="BN55" s="132" t="str">
        <f t="shared" si="99"/>
        <v/>
      </c>
      <c r="BO55" s="132" t="str">
        <f t="shared" si="100"/>
        <v/>
      </c>
      <c r="BP55" s="132" t="str">
        <f t="shared" si="101"/>
        <v/>
      </c>
      <c r="BQ55" s="132" t="str">
        <f t="shared" si="102"/>
        <v/>
      </c>
      <c r="BR55" s="132" t="str">
        <f t="shared" si="103"/>
        <v/>
      </c>
      <c r="BS55" s="132" t="str">
        <f t="shared" si="104"/>
        <v/>
      </c>
      <c r="BT55" s="132" t="str">
        <f t="shared" si="105"/>
        <v/>
      </c>
      <c r="BU55" s="132" t="str">
        <f t="shared" si="106"/>
        <v/>
      </c>
      <c r="BV55" s="132" t="str">
        <f t="shared" si="107"/>
        <v/>
      </c>
      <c r="BW55" s="132" t="str">
        <f t="shared" si="108"/>
        <v/>
      </c>
      <c r="BX55" s="132" t="str">
        <f t="shared" si="109"/>
        <v/>
      </c>
      <c r="BY55" s="132" t="str">
        <f t="shared" si="110"/>
        <v/>
      </c>
      <c r="BZ55" s="132" t="str">
        <f t="shared" si="111"/>
        <v/>
      </c>
      <c r="CA55" s="132" t="str">
        <f t="shared" si="112"/>
        <v/>
      </c>
      <c r="CB55" s="132" t="str">
        <f t="shared" si="113"/>
        <v/>
      </c>
      <c r="CC55" s="132" t="str">
        <f t="shared" si="114"/>
        <v/>
      </c>
      <c r="CD55" s="132" t="str">
        <f t="shared" si="115"/>
        <v/>
      </c>
      <c r="CE55" s="132" t="str">
        <f t="shared" si="116"/>
        <v/>
      </c>
      <c r="CF55" s="132" t="str">
        <f t="shared" si="117"/>
        <v/>
      </c>
      <c r="CG55" s="132" t="str">
        <f t="shared" si="118"/>
        <v/>
      </c>
      <c r="CH55" s="132" t="str">
        <f t="shared" si="119"/>
        <v/>
      </c>
      <c r="CI55" s="132" t="str">
        <f t="shared" si="120"/>
        <v/>
      </c>
      <c r="CJ55" s="132">
        <f t="shared" si="121"/>
        <v>1</v>
      </c>
      <c r="CK55" s="132" t="str">
        <f t="shared" si="122"/>
        <v/>
      </c>
      <c r="CL55" s="132">
        <f t="shared" si="123"/>
        <v>1</v>
      </c>
      <c r="CM55" s="132" t="str">
        <f t="shared" si="124"/>
        <v/>
      </c>
    </row>
    <row r="56" spans="1:91" ht="15" customHeight="1">
      <c r="A56" s="923">
        <v>6</v>
      </c>
      <c r="B56" s="92">
        <v>1</v>
      </c>
      <c r="C56" s="262" t="s">
        <v>360</v>
      </c>
      <c r="D56" s="591"/>
      <c r="E56" s="425"/>
      <c r="F56" s="425"/>
      <c r="G56" s="589"/>
      <c r="H56" s="591"/>
      <c r="I56" s="426" t="s">
        <v>102</v>
      </c>
      <c r="J56" s="589"/>
      <c r="K56" s="426"/>
      <c r="L56" s="426"/>
      <c r="M56" s="1119" t="s">
        <v>103</v>
      </c>
      <c r="N56" s="589"/>
      <c r="O56" s="591"/>
      <c r="P56" s="426" t="s">
        <v>105</v>
      </c>
      <c r="Q56" s="426"/>
      <c r="R56" s="591"/>
      <c r="S56" s="429" t="s">
        <v>104</v>
      </c>
      <c r="T56" s="591"/>
      <c r="U56" s="589"/>
      <c r="V56" s="619"/>
      <c r="W56" s="619"/>
      <c r="X56" s="595"/>
      <c r="Y56" s="595"/>
      <c r="Z56" s="620"/>
      <c r="AA56" s="595"/>
      <c r="AB56" s="595"/>
      <c r="AC56" s="621"/>
      <c r="AD56" s="595"/>
      <c r="AE56" s="622"/>
      <c r="AF56" s="63" t="str">
        <f t="shared" si="65"/>
        <v/>
      </c>
      <c r="AG56" s="63" t="str">
        <f t="shared" si="66"/>
        <v/>
      </c>
      <c r="AH56" s="63" t="str">
        <f t="shared" si="67"/>
        <v/>
      </c>
      <c r="AI56" s="63" t="str">
        <f t="shared" si="68"/>
        <v/>
      </c>
      <c r="AJ56" s="63" t="str">
        <f t="shared" si="69"/>
        <v/>
      </c>
      <c r="AK56" s="63" t="str">
        <f t="shared" si="70"/>
        <v/>
      </c>
      <c r="AL56" s="63" t="str">
        <f t="shared" si="71"/>
        <v/>
      </c>
      <c r="AM56" s="63" t="str">
        <f t="shared" si="72"/>
        <v/>
      </c>
      <c r="AN56" s="63" t="str">
        <f t="shared" si="73"/>
        <v/>
      </c>
      <c r="AO56" s="63" t="str">
        <f t="shared" si="74"/>
        <v/>
      </c>
      <c r="AP56" s="63" t="str">
        <f t="shared" si="75"/>
        <v/>
      </c>
      <c r="AQ56" s="63" t="str">
        <f t="shared" si="76"/>
        <v/>
      </c>
      <c r="AR56" s="63" t="str">
        <f t="shared" si="77"/>
        <v/>
      </c>
      <c r="AS56" s="63" t="str">
        <f t="shared" si="78"/>
        <v/>
      </c>
      <c r="AT56" s="63" t="str">
        <f t="shared" si="79"/>
        <v/>
      </c>
      <c r="AU56" s="63" t="str">
        <f t="shared" si="80"/>
        <v/>
      </c>
      <c r="AV56" s="63" t="str">
        <f t="shared" si="81"/>
        <v/>
      </c>
      <c r="AW56" s="63" t="str">
        <f t="shared" si="82"/>
        <v/>
      </c>
      <c r="AX56" s="63" t="str">
        <f t="shared" si="83"/>
        <v/>
      </c>
      <c r="AY56" s="63" t="str">
        <f t="shared" si="84"/>
        <v/>
      </c>
      <c r="AZ56" s="63" t="str">
        <f t="shared" si="85"/>
        <v/>
      </c>
      <c r="BA56" s="63" t="str">
        <f t="shared" si="86"/>
        <v/>
      </c>
      <c r="BB56" s="63" t="str">
        <f t="shared" si="87"/>
        <v/>
      </c>
      <c r="BC56" s="63" t="str">
        <f t="shared" si="88"/>
        <v/>
      </c>
      <c r="BD56" s="63" t="str">
        <f t="shared" si="89"/>
        <v/>
      </c>
      <c r="BE56" s="63" t="str">
        <f t="shared" si="90"/>
        <v/>
      </c>
      <c r="BF56" s="63" t="str">
        <f t="shared" si="91"/>
        <v/>
      </c>
      <c r="BG56" s="63" t="str">
        <f t="shared" si="92"/>
        <v/>
      </c>
      <c r="BH56" s="63" t="str">
        <f t="shared" si="93"/>
        <v/>
      </c>
      <c r="BI56" s="63" t="str">
        <f t="shared" si="94"/>
        <v/>
      </c>
      <c r="BJ56" s="63" t="str">
        <f t="shared" si="95"/>
        <v/>
      </c>
      <c r="BK56" s="63" t="str">
        <f t="shared" si="96"/>
        <v/>
      </c>
      <c r="BL56" s="63" t="str">
        <f t="shared" si="97"/>
        <v/>
      </c>
      <c r="BM56" s="63" t="str">
        <f t="shared" si="98"/>
        <v/>
      </c>
      <c r="BN56" s="63" t="str">
        <f t="shared" si="99"/>
        <v/>
      </c>
      <c r="BO56" s="63" t="str">
        <f t="shared" si="100"/>
        <v/>
      </c>
      <c r="BP56" s="63" t="str">
        <f t="shared" si="101"/>
        <v/>
      </c>
      <c r="BQ56" s="63" t="str">
        <f t="shared" si="102"/>
        <v/>
      </c>
      <c r="BR56" s="63" t="str">
        <f t="shared" si="103"/>
        <v/>
      </c>
      <c r="BS56" s="63" t="str">
        <f t="shared" si="104"/>
        <v/>
      </c>
      <c r="BT56" s="63" t="str">
        <f t="shared" si="105"/>
        <v/>
      </c>
      <c r="BU56" s="63" t="str">
        <f t="shared" si="106"/>
        <v/>
      </c>
      <c r="BV56" s="63" t="str">
        <f t="shared" si="107"/>
        <v/>
      </c>
      <c r="BW56" s="63" t="str">
        <f t="shared" si="108"/>
        <v/>
      </c>
      <c r="BX56" s="63" t="str">
        <f t="shared" si="109"/>
        <v/>
      </c>
      <c r="BY56" s="63" t="str">
        <f t="shared" si="110"/>
        <v/>
      </c>
      <c r="BZ56" s="63" t="str">
        <f t="shared" si="111"/>
        <v/>
      </c>
      <c r="CA56" s="63" t="str">
        <f t="shared" si="112"/>
        <v/>
      </c>
      <c r="CB56" s="63" t="str">
        <f t="shared" si="113"/>
        <v/>
      </c>
      <c r="CC56" s="63" t="str">
        <f t="shared" si="114"/>
        <v/>
      </c>
      <c r="CD56" s="63" t="str">
        <f t="shared" si="115"/>
        <v/>
      </c>
      <c r="CE56" s="63" t="str">
        <f t="shared" si="116"/>
        <v/>
      </c>
      <c r="CF56" s="63" t="str">
        <f t="shared" si="117"/>
        <v/>
      </c>
      <c r="CG56" s="63" t="str">
        <f t="shared" si="118"/>
        <v/>
      </c>
      <c r="CH56" s="63" t="str">
        <f t="shared" si="119"/>
        <v/>
      </c>
      <c r="CI56" s="63" t="str">
        <f t="shared" si="120"/>
        <v/>
      </c>
      <c r="CJ56" s="63">
        <f t="shared" si="121"/>
        <v>1</v>
      </c>
      <c r="CK56" s="63">
        <f t="shared" si="122"/>
        <v>1</v>
      </c>
      <c r="CL56" s="63">
        <f t="shared" si="123"/>
        <v>1</v>
      </c>
      <c r="CM56" s="63">
        <f t="shared" si="124"/>
        <v>1</v>
      </c>
    </row>
    <row r="57" spans="1:91" ht="15" customHeight="1">
      <c r="A57" s="923"/>
      <c r="B57" s="93">
        <v>2</v>
      </c>
      <c r="C57" s="263" t="s">
        <v>361</v>
      </c>
      <c r="D57" s="592"/>
      <c r="E57" s="430"/>
      <c r="F57" s="428"/>
      <c r="G57" s="592"/>
      <c r="H57" s="592"/>
      <c r="I57" s="430" t="s">
        <v>103</v>
      </c>
      <c r="J57" s="592"/>
      <c r="K57" s="592"/>
      <c r="L57" s="430"/>
      <c r="M57" s="437" t="s">
        <v>105</v>
      </c>
      <c r="N57" s="592"/>
      <c r="O57" s="592"/>
      <c r="P57" s="430" t="s">
        <v>101</v>
      </c>
      <c r="Q57" s="430"/>
      <c r="R57" s="430" t="s">
        <v>104</v>
      </c>
      <c r="S57" s="430" t="s">
        <v>102</v>
      </c>
      <c r="T57" s="592"/>
      <c r="U57" s="592"/>
      <c r="V57" s="623"/>
      <c r="W57" s="623"/>
      <c r="X57" s="599"/>
      <c r="Y57" s="601"/>
      <c r="Z57" s="624"/>
      <c r="AA57" s="599"/>
      <c r="AB57" s="603"/>
      <c r="AC57" s="603"/>
      <c r="AD57" s="599"/>
      <c r="AE57" s="625"/>
      <c r="AF57" s="63" t="str">
        <f t="shared" si="65"/>
        <v/>
      </c>
      <c r="AG57" s="63" t="str">
        <f t="shared" si="66"/>
        <v/>
      </c>
      <c r="AH57" s="63" t="str">
        <f t="shared" si="67"/>
        <v/>
      </c>
      <c r="AI57" s="63" t="str">
        <f t="shared" si="68"/>
        <v/>
      </c>
      <c r="AJ57" s="63" t="str">
        <f t="shared" si="69"/>
        <v/>
      </c>
      <c r="AK57" s="63" t="str">
        <f t="shared" si="70"/>
        <v/>
      </c>
      <c r="AL57" s="63" t="str">
        <f t="shared" si="71"/>
        <v/>
      </c>
      <c r="AM57" s="63" t="str">
        <f t="shared" si="72"/>
        <v/>
      </c>
      <c r="AN57" s="63" t="str">
        <f t="shared" si="73"/>
        <v/>
      </c>
      <c r="AO57" s="63" t="str">
        <f t="shared" si="74"/>
        <v/>
      </c>
      <c r="AP57" s="63" t="str">
        <f t="shared" si="75"/>
        <v/>
      </c>
      <c r="AQ57" s="63" t="str">
        <f t="shared" si="76"/>
        <v/>
      </c>
      <c r="AR57" s="63" t="str">
        <f t="shared" si="77"/>
        <v/>
      </c>
      <c r="AS57" s="63" t="str">
        <f t="shared" si="78"/>
        <v/>
      </c>
      <c r="AT57" s="63" t="str">
        <f t="shared" si="79"/>
        <v/>
      </c>
      <c r="AU57" s="63" t="str">
        <f t="shared" si="80"/>
        <v/>
      </c>
      <c r="AV57" s="63" t="str">
        <f t="shared" si="81"/>
        <v/>
      </c>
      <c r="AW57" s="63" t="str">
        <f t="shared" si="82"/>
        <v/>
      </c>
      <c r="AX57" s="63" t="str">
        <f t="shared" si="83"/>
        <v/>
      </c>
      <c r="AY57" s="63" t="str">
        <f t="shared" si="84"/>
        <v/>
      </c>
      <c r="AZ57" s="63" t="str">
        <f t="shared" si="85"/>
        <v/>
      </c>
      <c r="BA57" s="63" t="str">
        <f t="shared" si="86"/>
        <v/>
      </c>
      <c r="BB57" s="63" t="str">
        <f t="shared" si="87"/>
        <v/>
      </c>
      <c r="BC57" s="63" t="str">
        <f t="shared" si="88"/>
        <v/>
      </c>
      <c r="BD57" s="63" t="str">
        <f t="shared" si="89"/>
        <v/>
      </c>
      <c r="BE57" s="63" t="str">
        <f t="shared" si="90"/>
        <v/>
      </c>
      <c r="BF57" s="63" t="str">
        <f t="shared" si="91"/>
        <v/>
      </c>
      <c r="BG57" s="63" t="str">
        <f t="shared" si="92"/>
        <v/>
      </c>
      <c r="BH57" s="63" t="str">
        <f t="shared" si="93"/>
        <v/>
      </c>
      <c r="BI57" s="63" t="str">
        <f t="shared" si="94"/>
        <v/>
      </c>
      <c r="BJ57" s="63" t="str">
        <f t="shared" si="95"/>
        <v/>
      </c>
      <c r="BK57" s="63" t="str">
        <f t="shared" si="96"/>
        <v/>
      </c>
      <c r="BL57" s="63" t="str">
        <f t="shared" si="97"/>
        <v/>
      </c>
      <c r="BM57" s="63" t="str">
        <f t="shared" si="98"/>
        <v/>
      </c>
      <c r="BN57" s="63" t="str">
        <f t="shared" si="99"/>
        <v/>
      </c>
      <c r="BO57" s="63" t="str">
        <f t="shared" si="100"/>
        <v/>
      </c>
      <c r="BP57" s="63" t="str">
        <f t="shared" si="101"/>
        <v/>
      </c>
      <c r="BQ57" s="63" t="str">
        <f t="shared" si="102"/>
        <v/>
      </c>
      <c r="BR57" s="63" t="str">
        <f t="shared" si="103"/>
        <v/>
      </c>
      <c r="BS57" s="63" t="str">
        <f t="shared" si="104"/>
        <v/>
      </c>
      <c r="BT57" s="63" t="str">
        <f t="shared" si="105"/>
        <v/>
      </c>
      <c r="BU57" s="63" t="str">
        <f t="shared" si="106"/>
        <v/>
      </c>
      <c r="BV57" s="63" t="str">
        <f t="shared" si="107"/>
        <v/>
      </c>
      <c r="BW57" s="63" t="str">
        <f t="shared" si="108"/>
        <v/>
      </c>
      <c r="BX57" s="63" t="str">
        <f t="shared" si="109"/>
        <v/>
      </c>
      <c r="BY57" s="63" t="str">
        <f t="shared" si="110"/>
        <v/>
      </c>
      <c r="BZ57" s="63" t="str">
        <f t="shared" si="111"/>
        <v/>
      </c>
      <c r="CA57" s="63" t="str">
        <f t="shared" si="112"/>
        <v/>
      </c>
      <c r="CB57" s="63" t="str">
        <f t="shared" si="113"/>
        <v/>
      </c>
      <c r="CC57" s="63" t="str">
        <f t="shared" si="114"/>
        <v/>
      </c>
      <c r="CD57" s="63" t="str">
        <f t="shared" si="115"/>
        <v/>
      </c>
      <c r="CE57" s="63" t="str">
        <f t="shared" si="116"/>
        <v/>
      </c>
      <c r="CF57" s="63" t="str">
        <f t="shared" si="117"/>
        <v/>
      </c>
      <c r="CG57" s="63" t="str">
        <f t="shared" si="118"/>
        <v/>
      </c>
      <c r="CH57" s="63" t="str">
        <f t="shared" si="119"/>
        <v/>
      </c>
      <c r="CI57" s="63">
        <f t="shared" si="120"/>
        <v>1</v>
      </c>
      <c r="CJ57" s="63">
        <f t="shared" si="121"/>
        <v>1</v>
      </c>
      <c r="CK57" s="63">
        <f t="shared" si="122"/>
        <v>1</v>
      </c>
      <c r="CL57" s="63">
        <f t="shared" si="123"/>
        <v>1</v>
      </c>
      <c r="CM57" s="63">
        <f t="shared" si="124"/>
        <v>1</v>
      </c>
    </row>
    <row r="58" spans="1:91" ht="15" customHeight="1">
      <c r="A58" s="923"/>
      <c r="B58" s="93">
        <v>3</v>
      </c>
      <c r="C58" s="263" t="s">
        <v>362</v>
      </c>
      <c r="D58" s="592"/>
      <c r="E58" s="428"/>
      <c r="F58" s="428"/>
      <c r="G58" s="590"/>
      <c r="H58" s="430"/>
      <c r="I58" s="592"/>
      <c r="J58" s="590"/>
      <c r="K58" s="430"/>
      <c r="L58" s="430" t="s">
        <v>103</v>
      </c>
      <c r="M58" s="430"/>
      <c r="N58" s="430" t="s">
        <v>101</v>
      </c>
      <c r="O58" s="430" t="s">
        <v>105</v>
      </c>
      <c r="P58" s="592"/>
      <c r="Q58" s="592"/>
      <c r="R58" s="430" t="s">
        <v>102</v>
      </c>
      <c r="S58" s="592"/>
      <c r="T58" s="592"/>
      <c r="U58" s="592"/>
      <c r="V58" s="623"/>
      <c r="W58" s="623"/>
      <c r="X58" s="614"/>
      <c r="Y58" s="601" t="s">
        <v>104</v>
      </c>
      <c r="Z58" s="623"/>
      <c r="AA58" s="603"/>
      <c r="AB58" s="603"/>
      <c r="AC58" s="603"/>
      <c r="AD58" s="623"/>
      <c r="AE58" s="626"/>
      <c r="AF58" s="63" t="str">
        <f t="shared" si="65"/>
        <v/>
      </c>
      <c r="AG58" s="63" t="str">
        <f t="shared" si="66"/>
        <v/>
      </c>
      <c r="AH58" s="63" t="str">
        <f t="shared" si="67"/>
        <v/>
      </c>
      <c r="AI58" s="63" t="str">
        <f t="shared" si="68"/>
        <v/>
      </c>
      <c r="AJ58" s="63" t="str">
        <f t="shared" si="69"/>
        <v/>
      </c>
      <c r="AK58" s="63" t="str">
        <f t="shared" si="70"/>
        <v/>
      </c>
      <c r="AL58" s="63" t="str">
        <f t="shared" si="71"/>
        <v/>
      </c>
      <c r="AM58" s="63" t="str">
        <f t="shared" si="72"/>
        <v/>
      </c>
      <c r="AN58" s="63" t="str">
        <f t="shared" si="73"/>
        <v/>
      </c>
      <c r="AO58" s="63" t="str">
        <f t="shared" si="74"/>
        <v/>
      </c>
      <c r="AP58" s="63" t="str">
        <f t="shared" si="75"/>
        <v/>
      </c>
      <c r="AQ58" s="63" t="str">
        <f t="shared" si="76"/>
        <v/>
      </c>
      <c r="AR58" s="63" t="str">
        <f t="shared" si="77"/>
        <v/>
      </c>
      <c r="AS58" s="63" t="str">
        <f t="shared" si="78"/>
        <v/>
      </c>
      <c r="AT58" s="63" t="str">
        <f t="shared" si="79"/>
        <v/>
      </c>
      <c r="AU58" s="63" t="str">
        <f t="shared" si="80"/>
        <v/>
      </c>
      <c r="AV58" s="63" t="str">
        <f t="shared" si="81"/>
        <v/>
      </c>
      <c r="AW58" s="63" t="str">
        <f t="shared" si="82"/>
        <v/>
      </c>
      <c r="AX58" s="63" t="str">
        <f t="shared" si="83"/>
        <v/>
      </c>
      <c r="AY58" s="63" t="str">
        <f t="shared" si="84"/>
        <v/>
      </c>
      <c r="AZ58" s="63" t="str">
        <f t="shared" si="85"/>
        <v/>
      </c>
      <c r="BA58" s="63" t="str">
        <f t="shared" si="86"/>
        <v/>
      </c>
      <c r="BB58" s="63" t="str">
        <f t="shared" si="87"/>
        <v/>
      </c>
      <c r="BC58" s="63" t="str">
        <f t="shared" si="88"/>
        <v/>
      </c>
      <c r="BD58" s="63" t="str">
        <f t="shared" si="89"/>
        <v/>
      </c>
      <c r="BE58" s="63" t="str">
        <f t="shared" si="90"/>
        <v/>
      </c>
      <c r="BF58" s="63" t="str">
        <f t="shared" si="91"/>
        <v/>
      </c>
      <c r="BG58" s="63" t="str">
        <f t="shared" si="92"/>
        <v/>
      </c>
      <c r="BH58" s="63" t="str">
        <f t="shared" si="93"/>
        <v/>
      </c>
      <c r="BI58" s="63" t="str">
        <f t="shared" si="94"/>
        <v/>
      </c>
      <c r="BJ58" s="63" t="str">
        <f t="shared" si="95"/>
        <v/>
      </c>
      <c r="BK58" s="63" t="str">
        <f t="shared" si="96"/>
        <v/>
      </c>
      <c r="BL58" s="63" t="str">
        <f t="shared" si="97"/>
        <v/>
      </c>
      <c r="BM58" s="63" t="str">
        <f t="shared" si="98"/>
        <v/>
      </c>
      <c r="BN58" s="63" t="str">
        <f t="shared" si="99"/>
        <v/>
      </c>
      <c r="BO58" s="63" t="str">
        <f t="shared" si="100"/>
        <v/>
      </c>
      <c r="BP58" s="63" t="str">
        <f t="shared" si="101"/>
        <v/>
      </c>
      <c r="BQ58" s="63" t="str">
        <f t="shared" si="102"/>
        <v/>
      </c>
      <c r="BR58" s="63" t="str">
        <f t="shared" si="103"/>
        <v/>
      </c>
      <c r="BS58" s="63" t="str">
        <f t="shared" si="104"/>
        <v/>
      </c>
      <c r="BT58" s="63" t="str">
        <f t="shared" si="105"/>
        <v/>
      </c>
      <c r="BU58" s="63" t="str">
        <f t="shared" si="106"/>
        <v/>
      </c>
      <c r="BV58" s="63" t="str">
        <f t="shared" si="107"/>
        <v/>
      </c>
      <c r="BW58" s="63" t="str">
        <f t="shared" si="108"/>
        <v/>
      </c>
      <c r="BX58" s="63" t="str">
        <f t="shared" si="109"/>
        <v/>
      </c>
      <c r="BY58" s="63" t="str">
        <f t="shared" si="110"/>
        <v/>
      </c>
      <c r="BZ58" s="63" t="str">
        <f t="shared" si="111"/>
        <v/>
      </c>
      <c r="CA58" s="63" t="str">
        <f t="shared" si="112"/>
        <v/>
      </c>
      <c r="CB58" s="63" t="str">
        <f t="shared" si="113"/>
        <v/>
      </c>
      <c r="CC58" s="63" t="str">
        <f t="shared" si="114"/>
        <v/>
      </c>
      <c r="CD58" s="63" t="str">
        <f t="shared" si="115"/>
        <v/>
      </c>
      <c r="CE58" s="63" t="str">
        <f t="shared" si="116"/>
        <v/>
      </c>
      <c r="CF58" s="63" t="str">
        <f t="shared" si="117"/>
        <v/>
      </c>
      <c r="CG58" s="63" t="str">
        <f t="shared" si="118"/>
        <v/>
      </c>
      <c r="CH58" s="63" t="str">
        <f t="shared" si="119"/>
        <v/>
      </c>
      <c r="CI58" s="63">
        <f t="shared" si="120"/>
        <v>1</v>
      </c>
      <c r="CJ58" s="63">
        <f>IF(COUNTIF($D58:$AE58,"TQ1")&gt;=1,COUNTIF($D58:$AE58,"TQ1"),"")</f>
        <v>1</v>
      </c>
      <c r="CK58" s="63">
        <f>IF(COUNTIF($D58:$AE58,"TQ3")&gt;=1,COUNTIF($D58:$AE58,"TQ3"),"")</f>
        <v>1</v>
      </c>
      <c r="CL58" s="63">
        <f t="shared" si="123"/>
        <v>1</v>
      </c>
      <c r="CM58" s="63">
        <f t="shared" si="124"/>
        <v>1</v>
      </c>
    </row>
    <row r="59" spans="1:91" ht="15" customHeight="1">
      <c r="A59" s="923"/>
      <c r="B59" s="93">
        <v>4</v>
      </c>
      <c r="C59" s="263" t="s">
        <v>363</v>
      </c>
      <c r="D59" s="593"/>
      <c r="E59" s="431"/>
      <c r="F59" s="431"/>
      <c r="G59" s="593"/>
      <c r="H59" s="434" t="s">
        <v>102</v>
      </c>
      <c r="I59" s="433"/>
      <c r="J59" s="593"/>
      <c r="K59" s="433"/>
      <c r="L59" s="433" t="s">
        <v>103</v>
      </c>
      <c r="M59" s="431"/>
      <c r="N59" s="433" t="s">
        <v>105</v>
      </c>
      <c r="O59" s="433" t="s">
        <v>101</v>
      </c>
      <c r="P59" s="593"/>
      <c r="Q59" s="593"/>
      <c r="R59" s="434"/>
      <c r="S59" s="594"/>
      <c r="T59" s="593"/>
      <c r="U59" s="593"/>
      <c r="V59" s="616"/>
      <c r="W59" s="616"/>
      <c r="X59" s="617" t="s">
        <v>104</v>
      </c>
      <c r="Y59" s="616"/>
      <c r="Z59" s="616"/>
      <c r="AA59" s="607"/>
      <c r="AB59" s="607"/>
      <c r="AC59" s="607"/>
      <c r="AD59" s="616"/>
      <c r="AE59" s="627"/>
      <c r="AF59" s="63" t="str">
        <f t="shared" si="65"/>
        <v/>
      </c>
      <c r="AG59" s="63" t="str">
        <f t="shared" si="66"/>
        <v/>
      </c>
      <c r="AH59" s="63" t="str">
        <f t="shared" si="67"/>
        <v/>
      </c>
      <c r="AI59" s="63" t="str">
        <f t="shared" si="68"/>
        <v/>
      </c>
      <c r="AJ59" s="63" t="str">
        <f t="shared" si="69"/>
        <v/>
      </c>
      <c r="AK59" s="63" t="str">
        <f t="shared" si="70"/>
        <v/>
      </c>
      <c r="AL59" s="63" t="str">
        <f t="shared" si="71"/>
        <v/>
      </c>
      <c r="AM59" s="63" t="str">
        <f t="shared" si="72"/>
        <v/>
      </c>
      <c r="AN59" s="63" t="str">
        <f t="shared" si="73"/>
        <v/>
      </c>
      <c r="AO59" s="63" t="str">
        <f t="shared" si="74"/>
        <v/>
      </c>
      <c r="AP59" s="63" t="str">
        <f t="shared" si="75"/>
        <v/>
      </c>
      <c r="AQ59" s="63" t="str">
        <f t="shared" si="76"/>
        <v/>
      </c>
      <c r="AR59" s="63" t="str">
        <f t="shared" si="77"/>
        <v/>
      </c>
      <c r="AS59" s="63" t="str">
        <f t="shared" si="78"/>
        <v/>
      </c>
      <c r="AT59" s="63" t="str">
        <f t="shared" si="79"/>
        <v/>
      </c>
      <c r="AU59" s="63" t="str">
        <f t="shared" si="80"/>
        <v/>
      </c>
      <c r="AV59" s="63" t="str">
        <f t="shared" si="81"/>
        <v/>
      </c>
      <c r="AW59" s="63" t="str">
        <f t="shared" si="82"/>
        <v/>
      </c>
      <c r="AX59" s="63" t="str">
        <f t="shared" si="83"/>
        <v/>
      </c>
      <c r="AY59" s="63" t="str">
        <f t="shared" si="84"/>
        <v/>
      </c>
      <c r="AZ59" s="63" t="str">
        <f t="shared" si="85"/>
        <v/>
      </c>
      <c r="BA59" s="63" t="str">
        <f t="shared" si="86"/>
        <v/>
      </c>
      <c r="BB59" s="63" t="str">
        <f t="shared" si="87"/>
        <v/>
      </c>
      <c r="BC59" s="63" t="str">
        <f t="shared" si="88"/>
        <v/>
      </c>
      <c r="BD59" s="63" t="str">
        <f t="shared" si="89"/>
        <v/>
      </c>
      <c r="BE59" s="63" t="str">
        <f t="shared" si="90"/>
        <v/>
      </c>
      <c r="BF59" s="63" t="str">
        <f t="shared" si="91"/>
        <v/>
      </c>
      <c r="BG59" s="63" t="str">
        <f t="shared" si="92"/>
        <v/>
      </c>
      <c r="BH59" s="63" t="str">
        <f t="shared" si="93"/>
        <v/>
      </c>
      <c r="BI59" s="63" t="str">
        <f t="shared" si="94"/>
        <v/>
      </c>
      <c r="BJ59" s="63" t="str">
        <f t="shared" si="95"/>
        <v/>
      </c>
      <c r="BK59" s="63" t="str">
        <f t="shared" si="96"/>
        <v/>
      </c>
      <c r="BL59" s="63" t="str">
        <f t="shared" si="97"/>
        <v/>
      </c>
      <c r="BM59" s="63" t="str">
        <f t="shared" si="98"/>
        <v/>
      </c>
      <c r="BN59" s="63" t="str">
        <f t="shared" si="99"/>
        <v/>
      </c>
      <c r="BO59" s="63" t="str">
        <f t="shared" si="100"/>
        <v/>
      </c>
      <c r="BP59" s="63" t="str">
        <f t="shared" si="101"/>
        <v/>
      </c>
      <c r="BQ59" s="63" t="str">
        <f t="shared" si="102"/>
        <v/>
      </c>
      <c r="BR59" s="63" t="str">
        <f t="shared" si="103"/>
        <v/>
      </c>
      <c r="BS59" s="63" t="str">
        <f t="shared" si="104"/>
        <v/>
      </c>
      <c r="BT59" s="63" t="str">
        <f t="shared" si="105"/>
        <v/>
      </c>
      <c r="BU59" s="63" t="str">
        <f t="shared" si="106"/>
        <v/>
      </c>
      <c r="BV59" s="63" t="str">
        <f t="shared" si="107"/>
        <v/>
      </c>
      <c r="BW59" s="63" t="str">
        <f t="shared" si="108"/>
        <v/>
      </c>
      <c r="BX59" s="63" t="str">
        <f t="shared" si="109"/>
        <v/>
      </c>
      <c r="BY59" s="63" t="str">
        <f t="shared" si="110"/>
        <v/>
      </c>
      <c r="BZ59" s="63" t="str">
        <f t="shared" si="111"/>
        <v/>
      </c>
      <c r="CA59" s="63" t="str">
        <f t="shared" si="112"/>
        <v/>
      </c>
      <c r="CB59" s="63" t="str">
        <f t="shared" si="113"/>
        <v/>
      </c>
      <c r="CC59" s="63" t="str">
        <f t="shared" si="114"/>
        <v/>
      </c>
      <c r="CD59" s="63" t="str">
        <f t="shared" si="115"/>
        <v/>
      </c>
      <c r="CE59" s="63" t="str">
        <f t="shared" si="116"/>
        <v/>
      </c>
      <c r="CF59" s="63" t="str">
        <f t="shared" si="117"/>
        <v/>
      </c>
      <c r="CG59" s="63" t="str">
        <f t="shared" si="118"/>
        <v/>
      </c>
      <c r="CH59" s="63" t="str">
        <f t="shared" si="119"/>
        <v/>
      </c>
      <c r="CI59" s="63">
        <f t="shared" si="120"/>
        <v>1</v>
      </c>
      <c r="CJ59" s="63">
        <f>IF(COUNTIF($D59:$AE59,"TQ1")&gt;=1,COUNTIF($D59:$AE59,"TQ1"),"")</f>
        <v>1</v>
      </c>
      <c r="CK59" s="63">
        <f>IF(COUNTIF($D59:$AE59,"TQ3")&gt;=1,COUNTIF($D59:$AE59,"TQ3"),"")</f>
        <v>1</v>
      </c>
      <c r="CL59" s="63">
        <f t="shared" si="123"/>
        <v>1</v>
      </c>
      <c r="CM59" s="63">
        <f t="shared" si="124"/>
        <v>1</v>
      </c>
    </row>
    <row r="60" spans="1:91" s="98" customFormat="1" ht="33.6" customHeight="1" thickBot="1">
      <c r="A60" s="853"/>
      <c r="B60" s="854"/>
      <c r="C60" s="855"/>
      <c r="D60" s="440">
        <f t="shared" ref="D60:AD60" si="125">COUNTA(D40:D59)-3</f>
        <v>0</v>
      </c>
      <c r="E60" s="440">
        <f t="shared" si="125"/>
        <v>0</v>
      </c>
      <c r="F60" s="440">
        <f t="shared" si="125"/>
        <v>0</v>
      </c>
      <c r="G60" s="440">
        <f t="shared" si="125"/>
        <v>0</v>
      </c>
      <c r="H60" s="440">
        <f t="shared" si="125"/>
        <v>0</v>
      </c>
      <c r="I60" s="440">
        <f t="shared" si="125"/>
        <v>0</v>
      </c>
      <c r="J60" s="440">
        <f t="shared" si="125"/>
        <v>0</v>
      </c>
      <c r="K60" s="440">
        <f t="shared" si="125"/>
        <v>0</v>
      </c>
      <c r="L60" s="440">
        <f t="shared" si="125"/>
        <v>0</v>
      </c>
      <c r="M60" s="440">
        <f t="shared" si="125"/>
        <v>0</v>
      </c>
      <c r="N60" s="440">
        <f t="shared" si="125"/>
        <v>0</v>
      </c>
      <c r="O60" s="440">
        <f t="shared" si="125"/>
        <v>0</v>
      </c>
      <c r="P60" s="440">
        <f t="shared" si="125"/>
        <v>0</v>
      </c>
      <c r="Q60" s="440">
        <f>COUNTA(Q40:Q59)-3</f>
        <v>0</v>
      </c>
      <c r="R60" s="440">
        <f t="shared" si="125"/>
        <v>0</v>
      </c>
      <c r="S60" s="440">
        <f t="shared" si="125"/>
        <v>0</v>
      </c>
      <c r="T60" s="440">
        <f t="shared" si="125"/>
        <v>0</v>
      </c>
      <c r="U60" s="440">
        <f t="shared" si="125"/>
        <v>0</v>
      </c>
      <c r="V60" s="440">
        <f t="shared" si="125"/>
        <v>0</v>
      </c>
      <c r="W60" s="440">
        <f t="shared" si="125"/>
        <v>0</v>
      </c>
      <c r="X60" s="440">
        <f t="shared" si="125"/>
        <v>0</v>
      </c>
      <c r="Y60" s="440">
        <f t="shared" si="125"/>
        <v>0</v>
      </c>
      <c r="Z60" s="440">
        <f t="shared" si="125"/>
        <v>0</v>
      </c>
      <c r="AA60" s="440">
        <f t="shared" si="125"/>
        <v>0</v>
      </c>
      <c r="AB60" s="440">
        <f>COUNTA(AB40:AB59)-3</f>
        <v>0</v>
      </c>
      <c r="AC60" s="440">
        <f t="shared" si="125"/>
        <v>0</v>
      </c>
      <c r="AD60" s="440">
        <f t="shared" si="125"/>
        <v>0</v>
      </c>
      <c r="AE60" s="441">
        <f t="shared" ref="AE60" si="126">COUNTA(AE40:AE59)-3</f>
        <v>0</v>
      </c>
      <c r="AF60" s="132"/>
      <c r="AG60" s="132" t="str">
        <f t="shared" si="66"/>
        <v/>
      </c>
      <c r="AH60" s="132" t="str">
        <f t="shared" si="67"/>
        <v/>
      </c>
      <c r="AI60" s="132" t="str">
        <f t="shared" si="68"/>
        <v/>
      </c>
      <c r="AJ60" s="132" t="str">
        <f t="shared" si="69"/>
        <v/>
      </c>
      <c r="AK60" s="132" t="str">
        <f t="shared" si="70"/>
        <v/>
      </c>
      <c r="AL60" s="132" t="str">
        <f t="shared" si="71"/>
        <v/>
      </c>
      <c r="AM60" s="132" t="str">
        <f t="shared" si="72"/>
        <v/>
      </c>
      <c r="AN60" s="132" t="str">
        <f t="shared" si="73"/>
        <v/>
      </c>
      <c r="AO60" s="132" t="str">
        <f t="shared" si="74"/>
        <v/>
      </c>
      <c r="AP60" s="132" t="str">
        <f t="shared" si="75"/>
        <v/>
      </c>
      <c r="AQ60" s="132" t="str">
        <f t="shared" si="76"/>
        <v/>
      </c>
      <c r="AR60" s="132" t="str">
        <f t="shared" si="77"/>
        <v/>
      </c>
      <c r="AS60" s="132" t="str">
        <f t="shared" si="78"/>
        <v/>
      </c>
      <c r="AT60" s="132" t="str">
        <f t="shared" si="79"/>
        <v/>
      </c>
      <c r="AU60" s="132" t="str">
        <f t="shared" si="80"/>
        <v/>
      </c>
      <c r="AV60" s="132" t="str">
        <f t="shared" si="81"/>
        <v/>
      </c>
      <c r="AW60" s="132" t="str">
        <f t="shared" si="82"/>
        <v/>
      </c>
      <c r="AX60" s="132" t="str">
        <f t="shared" si="83"/>
        <v/>
      </c>
      <c r="AY60" s="132" t="str">
        <f t="shared" si="84"/>
        <v/>
      </c>
      <c r="AZ60" s="132" t="str">
        <f t="shared" si="85"/>
        <v/>
      </c>
      <c r="BA60" s="132" t="str">
        <f t="shared" si="86"/>
        <v/>
      </c>
      <c r="BB60" s="132" t="str">
        <f t="shared" si="87"/>
        <v/>
      </c>
      <c r="BC60" s="132" t="str">
        <f t="shared" si="88"/>
        <v/>
      </c>
      <c r="BD60" s="132" t="str">
        <f t="shared" si="89"/>
        <v/>
      </c>
      <c r="BE60" s="132" t="str">
        <f t="shared" si="90"/>
        <v/>
      </c>
      <c r="BF60" s="132" t="str">
        <f t="shared" si="91"/>
        <v/>
      </c>
      <c r="BG60" s="132" t="str">
        <f t="shared" si="92"/>
        <v/>
      </c>
      <c r="BH60" s="132" t="str">
        <f t="shared" si="93"/>
        <v/>
      </c>
      <c r="BI60" s="132" t="str">
        <f t="shared" si="94"/>
        <v/>
      </c>
      <c r="BJ60" s="132" t="str">
        <f t="shared" si="95"/>
        <v/>
      </c>
      <c r="BK60" s="132" t="str">
        <f t="shared" si="96"/>
        <v/>
      </c>
      <c r="BL60" s="132" t="str">
        <f t="shared" si="97"/>
        <v/>
      </c>
      <c r="BM60" s="132" t="str">
        <f t="shared" si="98"/>
        <v/>
      </c>
      <c r="BN60" s="132" t="str">
        <f t="shared" si="99"/>
        <v/>
      </c>
      <c r="BO60" s="132" t="str">
        <f t="shared" si="100"/>
        <v/>
      </c>
      <c r="BP60" s="132" t="str">
        <f t="shared" si="101"/>
        <v/>
      </c>
      <c r="BQ60" s="132" t="str">
        <f t="shared" si="102"/>
        <v/>
      </c>
      <c r="BR60" s="132" t="str">
        <f t="shared" si="103"/>
        <v/>
      </c>
      <c r="BS60" s="132" t="str">
        <f t="shared" si="104"/>
        <v/>
      </c>
      <c r="BT60" s="132" t="str">
        <f t="shared" si="105"/>
        <v/>
      </c>
      <c r="BU60" s="132" t="str">
        <f t="shared" si="106"/>
        <v/>
      </c>
      <c r="BV60" s="132" t="str">
        <f t="shared" si="107"/>
        <v/>
      </c>
      <c r="BW60" s="132" t="str">
        <f t="shared" si="108"/>
        <v/>
      </c>
      <c r="BX60" s="132" t="str">
        <f t="shared" si="109"/>
        <v/>
      </c>
      <c r="BY60" s="132" t="str">
        <f t="shared" si="110"/>
        <v/>
      </c>
      <c r="BZ60" s="132" t="str">
        <f t="shared" si="111"/>
        <v/>
      </c>
      <c r="CA60" s="132" t="str">
        <f t="shared" si="112"/>
        <v/>
      </c>
      <c r="CB60" s="132" t="str">
        <f t="shared" si="113"/>
        <v/>
      </c>
      <c r="CC60" s="132" t="str">
        <f t="shared" si="114"/>
        <v/>
      </c>
      <c r="CD60" s="132" t="str">
        <f t="shared" si="115"/>
        <v/>
      </c>
      <c r="CE60" s="132" t="str">
        <f t="shared" si="116"/>
        <v/>
      </c>
      <c r="CF60" s="132" t="str">
        <f t="shared" si="117"/>
        <v/>
      </c>
      <c r="CG60" s="132" t="str">
        <f t="shared" si="118"/>
        <v/>
      </c>
      <c r="CH60" s="132" t="str">
        <f t="shared" si="119"/>
        <v/>
      </c>
      <c r="CI60" s="132" t="str">
        <f t="shared" si="120"/>
        <v/>
      </c>
      <c r="CJ60" s="132" t="str">
        <f t="shared" si="121"/>
        <v/>
      </c>
      <c r="CK60" s="132" t="str">
        <f t="shared" si="122"/>
        <v/>
      </c>
      <c r="CL60" s="132" t="str">
        <f t="shared" si="123"/>
        <v/>
      </c>
      <c r="CM60" s="132" t="str">
        <f t="shared" si="124"/>
        <v/>
      </c>
    </row>
    <row r="61" spans="1:91" s="171" customFormat="1" ht="6.75" customHeight="1" thickTop="1">
      <c r="A61" s="856"/>
      <c r="B61" s="856"/>
      <c r="C61" s="856"/>
      <c r="D61" s="856"/>
      <c r="E61" s="856"/>
      <c r="F61" s="856"/>
      <c r="G61" s="856"/>
      <c r="H61" s="856"/>
      <c r="I61" s="856"/>
      <c r="J61" s="856"/>
      <c r="K61" s="856"/>
      <c r="L61" s="856"/>
      <c r="M61" s="856"/>
      <c r="N61" s="856"/>
      <c r="O61" s="856"/>
      <c r="P61" s="856"/>
      <c r="Q61" s="856"/>
      <c r="R61" s="856"/>
      <c r="S61" s="856"/>
      <c r="T61" s="856"/>
      <c r="U61" s="856"/>
      <c r="V61" s="856"/>
      <c r="W61" s="856"/>
      <c r="X61" s="856"/>
      <c r="Y61" s="856"/>
      <c r="Z61" s="856"/>
      <c r="AA61" s="856"/>
      <c r="AB61" s="856"/>
      <c r="AC61" s="856"/>
      <c r="AD61" s="856"/>
      <c r="AE61" s="857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  <c r="CA61" s="63"/>
      <c r="CB61" s="63"/>
      <c r="CC61" s="63"/>
      <c r="CD61" s="63"/>
      <c r="CE61" s="63"/>
      <c r="CF61" s="63"/>
      <c r="CG61" s="63"/>
      <c r="CH61" s="63"/>
      <c r="CI61" s="63"/>
      <c r="CJ61" s="63"/>
      <c r="CK61" s="63"/>
      <c r="CL61" s="63"/>
      <c r="CM61" s="63"/>
    </row>
    <row r="62" spans="1:91" s="171" customFormat="1" ht="11.25">
      <c r="A62" s="172" t="s">
        <v>2</v>
      </c>
      <c r="B62" s="172" t="s">
        <v>376</v>
      </c>
      <c r="C62" s="906" t="s">
        <v>484</v>
      </c>
      <c r="D62" s="906"/>
      <c r="E62" s="901" t="s">
        <v>377</v>
      </c>
      <c r="F62" s="901"/>
      <c r="G62" s="173" t="s">
        <v>2</v>
      </c>
      <c r="H62" s="173" t="s">
        <v>376</v>
      </c>
      <c r="I62" s="900" t="s">
        <v>484</v>
      </c>
      <c r="J62" s="900"/>
      <c r="K62" s="900"/>
      <c r="L62" s="900"/>
      <c r="M62" s="894" t="s">
        <v>377</v>
      </c>
      <c r="N62" s="894"/>
      <c r="O62" s="174" t="s">
        <v>2</v>
      </c>
      <c r="P62" s="174" t="s">
        <v>376</v>
      </c>
      <c r="Q62" s="836" t="s">
        <v>484</v>
      </c>
      <c r="R62" s="836"/>
      <c r="S62" s="836"/>
      <c r="T62" s="836"/>
      <c r="U62" s="864" t="s">
        <v>377</v>
      </c>
      <c r="V62" s="864"/>
      <c r="W62" s="175" t="s">
        <v>2</v>
      </c>
      <c r="X62" s="175" t="s">
        <v>376</v>
      </c>
      <c r="Y62" s="837" t="s">
        <v>484</v>
      </c>
      <c r="Z62" s="837"/>
      <c r="AA62" s="837"/>
      <c r="AB62" s="837"/>
      <c r="AC62" s="863" t="s">
        <v>377</v>
      </c>
      <c r="AD62" s="863"/>
      <c r="AE62" s="8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3"/>
      <c r="BQ62" s="63"/>
      <c r="BR62" s="63"/>
      <c r="BS62" s="63"/>
      <c r="BT62" s="63"/>
      <c r="BU62" s="63"/>
      <c r="BV62" s="63"/>
      <c r="BW62" s="63"/>
      <c r="BX62" s="63"/>
      <c r="BY62" s="63"/>
      <c r="BZ62" s="63"/>
      <c r="CA62" s="63"/>
      <c r="CB62" s="63"/>
      <c r="CC62" s="63"/>
      <c r="CD62" s="63"/>
      <c r="CE62" s="63"/>
      <c r="CF62" s="63"/>
      <c r="CG62" s="63"/>
      <c r="CH62" s="63"/>
      <c r="CI62" s="63"/>
      <c r="CJ62" s="63"/>
      <c r="CK62" s="63"/>
      <c r="CL62" s="63"/>
      <c r="CM62" s="63"/>
    </row>
    <row r="63" spans="1:91" s="171" customFormat="1" ht="11.25">
      <c r="A63" s="322">
        <v>1</v>
      </c>
      <c r="B63" s="323" t="s">
        <v>13</v>
      </c>
      <c r="C63" s="904" t="s">
        <v>116</v>
      </c>
      <c r="D63" s="905"/>
      <c r="E63" s="902" t="s">
        <v>14</v>
      </c>
      <c r="F63" s="903"/>
      <c r="G63" s="324">
        <v>16</v>
      </c>
      <c r="H63" s="325" t="s">
        <v>77</v>
      </c>
      <c r="I63" s="897" t="s">
        <v>151</v>
      </c>
      <c r="J63" s="898"/>
      <c r="K63" s="898"/>
      <c r="L63" s="899"/>
      <c r="M63" s="895" t="s">
        <v>29</v>
      </c>
      <c r="N63" s="896"/>
      <c r="O63" s="326">
        <v>31</v>
      </c>
      <c r="P63" s="327" t="s">
        <v>101</v>
      </c>
      <c r="Q63" s="875" t="s">
        <v>197</v>
      </c>
      <c r="R63" s="876"/>
      <c r="S63" s="876"/>
      <c r="T63" s="877"/>
      <c r="U63" s="840" t="s">
        <v>283</v>
      </c>
      <c r="V63" s="841"/>
      <c r="W63" s="328">
        <v>46</v>
      </c>
      <c r="X63" s="329" t="s">
        <v>60</v>
      </c>
      <c r="Y63" s="865" t="s">
        <v>132</v>
      </c>
      <c r="Z63" s="866"/>
      <c r="AA63" s="866"/>
      <c r="AB63" s="867"/>
      <c r="AC63" s="868" t="s">
        <v>378</v>
      </c>
      <c r="AD63" s="869"/>
      <c r="AE63" s="869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3"/>
      <c r="BN63" s="63"/>
      <c r="BO63" s="63"/>
      <c r="BP63" s="63"/>
      <c r="BQ63" s="63"/>
      <c r="BR63" s="63"/>
      <c r="BS63" s="63"/>
      <c r="BT63" s="63"/>
      <c r="BU63" s="63"/>
      <c r="BV63" s="63"/>
      <c r="BW63" s="63"/>
      <c r="BX63" s="63"/>
      <c r="BY63" s="63"/>
      <c r="BZ63" s="63"/>
      <c r="CA63" s="63"/>
      <c r="CB63" s="63"/>
      <c r="CC63" s="63"/>
      <c r="CD63" s="63"/>
      <c r="CE63" s="63"/>
      <c r="CF63" s="63"/>
      <c r="CG63" s="63"/>
      <c r="CH63" s="63"/>
      <c r="CI63" s="63"/>
      <c r="CJ63" s="63"/>
      <c r="CK63" s="63"/>
      <c r="CL63" s="63"/>
      <c r="CM63" s="63"/>
    </row>
    <row r="64" spans="1:91" s="171" customFormat="1" ht="11.25">
      <c r="A64" s="330">
        <v>2</v>
      </c>
      <c r="B64" s="331" t="s">
        <v>46</v>
      </c>
      <c r="C64" s="886" t="s">
        <v>118</v>
      </c>
      <c r="D64" s="887"/>
      <c r="E64" s="888" t="s">
        <v>14</v>
      </c>
      <c r="F64" s="889"/>
      <c r="G64" s="332">
        <v>17</v>
      </c>
      <c r="H64" s="333" t="s">
        <v>78</v>
      </c>
      <c r="I64" s="880" t="s">
        <v>152</v>
      </c>
      <c r="J64" s="881"/>
      <c r="K64" s="881"/>
      <c r="L64" s="882"/>
      <c r="M64" s="838" t="s">
        <v>29</v>
      </c>
      <c r="N64" s="839"/>
      <c r="O64" s="334">
        <v>32</v>
      </c>
      <c r="P64" s="335" t="s">
        <v>102</v>
      </c>
      <c r="Q64" s="860" t="s">
        <v>165</v>
      </c>
      <c r="R64" s="861"/>
      <c r="S64" s="861"/>
      <c r="T64" s="862"/>
      <c r="U64" s="842" t="s">
        <v>495</v>
      </c>
      <c r="V64" s="843"/>
      <c r="W64" s="336">
        <v>47</v>
      </c>
      <c r="X64" s="337" t="s">
        <v>61</v>
      </c>
      <c r="Y64" s="844" t="s">
        <v>133</v>
      </c>
      <c r="Z64" s="845"/>
      <c r="AA64" s="845"/>
      <c r="AB64" s="846"/>
      <c r="AC64" s="858" t="s">
        <v>378</v>
      </c>
      <c r="AD64" s="859"/>
      <c r="AE64" s="859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BZ64" s="63"/>
      <c r="CA64" s="63"/>
      <c r="CB64" s="63"/>
      <c r="CC64" s="63"/>
      <c r="CD64" s="63"/>
      <c r="CE64" s="63"/>
      <c r="CF64" s="63"/>
      <c r="CG64" s="63"/>
      <c r="CH64" s="63"/>
      <c r="CI64" s="63"/>
      <c r="CJ64" s="63"/>
      <c r="CK64" s="63"/>
      <c r="CL64" s="63"/>
      <c r="CM64" s="63"/>
    </row>
    <row r="65" spans="1:91" s="171" customFormat="1" ht="11.25">
      <c r="A65" s="330">
        <v>3</v>
      </c>
      <c r="B65" s="331" t="s">
        <v>47</v>
      </c>
      <c r="C65" s="886" t="s">
        <v>119</v>
      </c>
      <c r="D65" s="887"/>
      <c r="E65" s="888" t="s">
        <v>14</v>
      </c>
      <c r="F65" s="889"/>
      <c r="G65" s="332">
        <v>18</v>
      </c>
      <c r="H65" s="333" t="s">
        <v>81</v>
      </c>
      <c r="I65" s="880" t="s">
        <v>153</v>
      </c>
      <c r="J65" s="881"/>
      <c r="K65" s="881"/>
      <c r="L65" s="882"/>
      <c r="M65" s="838" t="s">
        <v>29</v>
      </c>
      <c r="N65" s="839"/>
      <c r="O65" s="334">
        <v>33</v>
      </c>
      <c r="P65" s="335" t="s">
        <v>103</v>
      </c>
      <c r="Q65" s="860" t="s">
        <v>167</v>
      </c>
      <c r="R65" s="861"/>
      <c r="S65" s="861"/>
      <c r="T65" s="862"/>
      <c r="U65" s="842" t="s">
        <v>495</v>
      </c>
      <c r="V65" s="843"/>
      <c r="W65" s="336">
        <v>48</v>
      </c>
      <c r="X65" s="337" t="s">
        <v>62</v>
      </c>
      <c r="Y65" s="844" t="s">
        <v>134</v>
      </c>
      <c r="Z65" s="845"/>
      <c r="AA65" s="845"/>
      <c r="AB65" s="846"/>
      <c r="AC65" s="858" t="s">
        <v>378</v>
      </c>
      <c r="AD65" s="859"/>
      <c r="AE65" s="859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63"/>
      <c r="BL65" s="63"/>
      <c r="BM65" s="63"/>
      <c r="BN65" s="63"/>
      <c r="BO65" s="63"/>
      <c r="BP65" s="63"/>
      <c r="BQ65" s="63"/>
      <c r="BR65" s="63"/>
      <c r="BS65" s="63"/>
      <c r="BT65" s="63"/>
      <c r="BU65" s="63"/>
      <c r="BV65" s="63"/>
      <c r="BW65" s="63"/>
      <c r="BX65" s="63"/>
      <c r="BY65" s="63"/>
      <c r="BZ65" s="63"/>
      <c r="CA65" s="63"/>
      <c r="CB65" s="63"/>
      <c r="CC65" s="63"/>
      <c r="CD65" s="63"/>
      <c r="CE65" s="63"/>
      <c r="CF65" s="63"/>
      <c r="CG65" s="63"/>
      <c r="CH65" s="63"/>
      <c r="CI65" s="63"/>
      <c r="CJ65" s="63"/>
      <c r="CK65" s="63"/>
      <c r="CL65" s="63"/>
      <c r="CM65" s="63"/>
    </row>
    <row r="66" spans="1:91" s="171" customFormat="1" ht="11.25">
      <c r="A66" s="330">
        <v>4</v>
      </c>
      <c r="B66" s="331" t="s">
        <v>48</v>
      </c>
      <c r="C66" s="886" t="s">
        <v>120</v>
      </c>
      <c r="D66" s="887"/>
      <c r="E66" s="888" t="s">
        <v>14</v>
      </c>
      <c r="F66" s="889"/>
      <c r="G66" s="332">
        <v>19</v>
      </c>
      <c r="H66" s="333" t="s">
        <v>190</v>
      </c>
      <c r="I66" s="880" t="s">
        <v>207</v>
      </c>
      <c r="J66" s="881"/>
      <c r="K66" s="881"/>
      <c r="L66" s="882"/>
      <c r="M66" s="838" t="s">
        <v>29</v>
      </c>
      <c r="N66" s="839"/>
      <c r="O66" s="334">
        <v>34</v>
      </c>
      <c r="P66" s="335" t="s">
        <v>104</v>
      </c>
      <c r="Q66" s="860" t="s">
        <v>168</v>
      </c>
      <c r="R66" s="861"/>
      <c r="S66" s="861"/>
      <c r="T66" s="862"/>
      <c r="U66" s="842" t="s">
        <v>495</v>
      </c>
      <c r="V66" s="843"/>
      <c r="W66" s="336">
        <v>49</v>
      </c>
      <c r="X66" s="337" t="s">
        <v>63</v>
      </c>
      <c r="Y66" s="844" t="s">
        <v>496</v>
      </c>
      <c r="Z66" s="845"/>
      <c r="AA66" s="845"/>
      <c r="AB66" s="846"/>
      <c r="AC66" s="858" t="s">
        <v>378</v>
      </c>
      <c r="AD66" s="859"/>
      <c r="AE66" s="859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  <c r="AY66" s="63"/>
      <c r="AZ66" s="63"/>
      <c r="BA66" s="63"/>
      <c r="BB66" s="63"/>
      <c r="BC66" s="63"/>
      <c r="BD66" s="63"/>
      <c r="BE66" s="63"/>
      <c r="BF66" s="63"/>
      <c r="BG66" s="63"/>
      <c r="BH66" s="63"/>
      <c r="BI66" s="63"/>
      <c r="BJ66" s="63"/>
      <c r="BK66" s="63"/>
      <c r="BL66" s="63"/>
      <c r="BM66" s="63"/>
      <c r="BN66" s="63"/>
      <c r="BO66" s="63"/>
      <c r="BP66" s="63"/>
      <c r="BQ66" s="63"/>
      <c r="BR66" s="63"/>
      <c r="BS66" s="63"/>
      <c r="BT66" s="63"/>
      <c r="BU66" s="63"/>
      <c r="BV66" s="63"/>
      <c r="BW66" s="63"/>
      <c r="BX66" s="63"/>
      <c r="BY66" s="63"/>
      <c r="BZ66" s="63"/>
      <c r="CA66" s="63"/>
      <c r="CB66" s="63"/>
      <c r="CC66" s="63"/>
      <c r="CD66" s="63"/>
      <c r="CE66" s="63"/>
      <c r="CF66" s="63"/>
      <c r="CG66" s="63"/>
      <c r="CH66" s="63"/>
      <c r="CI66" s="63"/>
      <c r="CJ66" s="63"/>
      <c r="CK66" s="63"/>
      <c r="CL66" s="63"/>
      <c r="CM66" s="63"/>
    </row>
    <row r="67" spans="1:91" s="171" customFormat="1" ht="11.25">
      <c r="A67" s="330">
        <v>5</v>
      </c>
      <c r="B67" s="331" t="s">
        <v>49</v>
      </c>
      <c r="C67" s="886" t="s">
        <v>121</v>
      </c>
      <c r="D67" s="887"/>
      <c r="E67" s="888" t="s">
        <v>45</v>
      </c>
      <c r="F67" s="889"/>
      <c r="G67" s="332">
        <v>20</v>
      </c>
      <c r="H67" s="333"/>
      <c r="I67" s="880"/>
      <c r="J67" s="881"/>
      <c r="K67" s="881"/>
      <c r="L67" s="882"/>
      <c r="M67" s="838"/>
      <c r="N67" s="839"/>
      <c r="O67" s="334">
        <v>35</v>
      </c>
      <c r="P67" s="335" t="s">
        <v>84</v>
      </c>
      <c r="Q67" s="860" t="s">
        <v>154</v>
      </c>
      <c r="R67" s="861"/>
      <c r="S67" s="861"/>
      <c r="T67" s="862"/>
      <c r="U67" s="842" t="s">
        <v>497</v>
      </c>
      <c r="V67" s="843"/>
      <c r="W67" s="336">
        <v>50</v>
      </c>
      <c r="X67" s="337" t="s">
        <v>64</v>
      </c>
      <c r="Y67" s="844" t="s">
        <v>136</v>
      </c>
      <c r="Z67" s="845"/>
      <c r="AA67" s="845"/>
      <c r="AB67" s="846"/>
      <c r="AC67" s="858" t="s">
        <v>378</v>
      </c>
      <c r="AD67" s="859"/>
      <c r="AE67" s="859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3"/>
      <c r="BA67" s="63"/>
      <c r="BB67" s="63"/>
      <c r="BC67" s="63"/>
      <c r="BD67" s="63"/>
      <c r="BE67" s="63"/>
      <c r="BF67" s="63"/>
      <c r="BG67" s="63"/>
      <c r="BH67" s="63"/>
      <c r="BI67" s="63"/>
      <c r="BJ67" s="63"/>
      <c r="BK67" s="63"/>
      <c r="BL67" s="63"/>
      <c r="BM67" s="63"/>
      <c r="BN67" s="63"/>
      <c r="BO67" s="63"/>
      <c r="BP67" s="63"/>
      <c r="BQ67" s="63"/>
      <c r="BR67" s="63"/>
      <c r="BS67" s="63"/>
      <c r="BT67" s="63"/>
      <c r="BU67" s="63"/>
      <c r="BV67" s="63"/>
      <c r="BW67" s="63"/>
      <c r="BX67" s="63"/>
      <c r="BY67" s="63"/>
      <c r="BZ67" s="63"/>
      <c r="CA67" s="63"/>
      <c r="CB67" s="63"/>
      <c r="CC67" s="63"/>
      <c r="CD67" s="63"/>
      <c r="CE67" s="63"/>
      <c r="CF67" s="63"/>
      <c r="CG67" s="63"/>
      <c r="CH67" s="63"/>
      <c r="CI67" s="63"/>
      <c r="CJ67" s="63"/>
      <c r="CK67" s="63"/>
      <c r="CL67" s="63"/>
      <c r="CM67" s="63"/>
    </row>
    <row r="68" spans="1:91" s="171" customFormat="1" ht="11.25">
      <c r="A68" s="330">
        <v>6</v>
      </c>
      <c r="B68" s="331" t="s">
        <v>50</v>
      </c>
      <c r="C68" s="886" t="s">
        <v>498</v>
      </c>
      <c r="D68" s="887"/>
      <c r="E68" s="888" t="s">
        <v>45</v>
      </c>
      <c r="F68" s="889"/>
      <c r="G68" s="332">
        <v>21</v>
      </c>
      <c r="H68" s="351" t="s">
        <v>79</v>
      </c>
      <c r="I68" s="880" t="s">
        <v>473</v>
      </c>
      <c r="J68" s="881"/>
      <c r="K68" s="881"/>
      <c r="L68" s="882"/>
      <c r="M68" s="838" t="s">
        <v>29</v>
      </c>
      <c r="N68" s="839"/>
      <c r="O68" s="334">
        <v>36</v>
      </c>
      <c r="P68" s="335" t="s">
        <v>86</v>
      </c>
      <c r="Q68" s="860" t="s">
        <v>232</v>
      </c>
      <c r="R68" s="861"/>
      <c r="S68" s="861"/>
      <c r="T68" s="862"/>
      <c r="U68" s="842" t="s">
        <v>497</v>
      </c>
      <c r="V68" s="843"/>
      <c r="W68" s="336">
        <v>51</v>
      </c>
      <c r="X68" s="337" t="s">
        <v>65</v>
      </c>
      <c r="Y68" s="844" t="s">
        <v>137</v>
      </c>
      <c r="Z68" s="845"/>
      <c r="AA68" s="845"/>
      <c r="AB68" s="846"/>
      <c r="AC68" s="858" t="s">
        <v>66</v>
      </c>
      <c r="AD68" s="859"/>
      <c r="AE68" s="859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3"/>
      <c r="BH68" s="63"/>
      <c r="BI68" s="63"/>
      <c r="BJ68" s="63"/>
      <c r="BK68" s="63"/>
      <c r="BL68" s="63"/>
      <c r="BM68" s="63"/>
      <c r="BN68" s="63"/>
      <c r="BO68" s="63"/>
      <c r="BP68" s="63"/>
      <c r="BQ68" s="63"/>
      <c r="BR68" s="63"/>
      <c r="BS68" s="63"/>
      <c r="BT68" s="63"/>
      <c r="BU68" s="63"/>
      <c r="BV68" s="63"/>
      <c r="BW68" s="63"/>
      <c r="BX68" s="63"/>
      <c r="BY68" s="63"/>
      <c r="BZ68" s="63"/>
      <c r="CA68" s="63"/>
      <c r="CB68" s="63"/>
      <c r="CC68" s="63"/>
      <c r="CD68" s="63"/>
      <c r="CE68" s="63"/>
      <c r="CF68" s="63"/>
      <c r="CG68" s="63"/>
      <c r="CH68" s="63"/>
      <c r="CI68" s="63"/>
      <c r="CJ68" s="63"/>
      <c r="CK68" s="63"/>
      <c r="CL68" s="63"/>
      <c r="CM68" s="63"/>
    </row>
    <row r="69" spans="1:91" s="171" customFormat="1" ht="11.25">
      <c r="A69" s="330">
        <v>7</v>
      </c>
      <c r="B69" s="331" t="s">
        <v>51</v>
      </c>
      <c r="C69" s="886" t="s">
        <v>124</v>
      </c>
      <c r="D69" s="887"/>
      <c r="E69" s="888" t="s">
        <v>45</v>
      </c>
      <c r="F69" s="889"/>
      <c r="G69" s="332">
        <v>22</v>
      </c>
      <c r="H69" s="351" t="s">
        <v>80</v>
      </c>
      <c r="I69" s="880" t="s">
        <v>474</v>
      </c>
      <c r="J69" s="881"/>
      <c r="K69" s="881"/>
      <c r="L69" s="882"/>
      <c r="M69" s="838" t="s">
        <v>29</v>
      </c>
      <c r="N69" s="839"/>
      <c r="O69" s="334">
        <v>37</v>
      </c>
      <c r="P69" s="335" t="s">
        <v>87</v>
      </c>
      <c r="Q69" s="860" t="s">
        <v>155</v>
      </c>
      <c r="R69" s="861"/>
      <c r="S69" s="861"/>
      <c r="T69" s="862"/>
      <c r="U69" s="842" t="s">
        <v>497</v>
      </c>
      <c r="V69" s="843"/>
      <c r="W69" s="336">
        <v>52</v>
      </c>
      <c r="X69" s="337" t="s">
        <v>67</v>
      </c>
      <c r="Y69" s="844" t="s">
        <v>138</v>
      </c>
      <c r="Z69" s="845"/>
      <c r="AA69" s="845"/>
      <c r="AB69" s="846"/>
      <c r="AC69" s="858" t="s">
        <v>66</v>
      </c>
      <c r="AD69" s="859"/>
      <c r="AE69" s="859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  <c r="BG69" s="63"/>
      <c r="BH69" s="63"/>
      <c r="BI69" s="63"/>
      <c r="BJ69" s="63"/>
      <c r="BK69" s="63"/>
      <c r="BL69" s="63"/>
      <c r="BM69" s="63"/>
      <c r="BN69" s="63"/>
      <c r="BO69" s="63"/>
      <c r="BP69" s="63"/>
      <c r="BQ69" s="63"/>
      <c r="BR69" s="63"/>
      <c r="BS69" s="63"/>
      <c r="BT69" s="63"/>
      <c r="BU69" s="63"/>
      <c r="BV69" s="63"/>
      <c r="BW69" s="63"/>
      <c r="BX69" s="63"/>
      <c r="BY69" s="63"/>
      <c r="BZ69" s="63"/>
      <c r="CA69" s="63"/>
      <c r="CB69" s="63"/>
      <c r="CC69" s="63"/>
      <c r="CD69" s="63"/>
      <c r="CE69" s="63"/>
      <c r="CF69" s="63"/>
      <c r="CG69" s="63"/>
      <c r="CH69" s="63"/>
      <c r="CI69" s="63"/>
      <c r="CJ69" s="63"/>
      <c r="CK69" s="63"/>
      <c r="CL69" s="63"/>
      <c r="CM69" s="63"/>
    </row>
    <row r="70" spans="1:91" s="171" customFormat="1" ht="11.25">
      <c r="A70" s="330">
        <v>8</v>
      </c>
      <c r="B70" s="331" t="s">
        <v>52</v>
      </c>
      <c r="C70" s="886" t="s">
        <v>126</v>
      </c>
      <c r="D70" s="887"/>
      <c r="E70" s="888" t="s">
        <v>45</v>
      </c>
      <c r="F70" s="889"/>
      <c r="G70" s="332">
        <v>23</v>
      </c>
      <c r="H70" s="333"/>
      <c r="I70" s="880"/>
      <c r="J70" s="881"/>
      <c r="K70" s="881"/>
      <c r="L70" s="882"/>
      <c r="M70" s="838"/>
      <c r="N70" s="839"/>
      <c r="O70" s="334">
        <v>38</v>
      </c>
      <c r="P70" s="335" t="s">
        <v>89</v>
      </c>
      <c r="Q70" s="860" t="s">
        <v>208</v>
      </c>
      <c r="R70" s="861"/>
      <c r="S70" s="861"/>
      <c r="T70" s="862"/>
      <c r="U70" s="842" t="s">
        <v>480</v>
      </c>
      <c r="V70" s="843"/>
      <c r="W70" s="336">
        <v>53</v>
      </c>
      <c r="X70" s="337" t="s">
        <v>68</v>
      </c>
      <c r="Y70" s="844" t="s">
        <v>140</v>
      </c>
      <c r="Z70" s="845"/>
      <c r="AA70" s="845"/>
      <c r="AB70" s="846"/>
      <c r="AC70" s="858" t="s">
        <v>66</v>
      </c>
      <c r="AD70" s="859"/>
      <c r="AE70" s="859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3"/>
      <c r="BA70" s="63"/>
      <c r="BB70" s="63"/>
      <c r="BC70" s="63"/>
      <c r="BD70" s="63"/>
      <c r="BE70" s="63"/>
      <c r="BF70" s="63"/>
      <c r="BG70" s="63"/>
      <c r="BH70" s="63"/>
      <c r="BI70" s="63"/>
      <c r="BJ70" s="63"/>
      <c r="BK70" s="63"/>
      <c r="BL70" s="63"/>
      <c r="BM70" s="63"/>
      <c r="BN70" s="63"/>
      <c r="BO70" s="63"/>
      <c r="BP70" s="63"/>
      <c r="BQ70" s="63"/>
      <c r="BR70" s="63"/>
      <c r="BS70" s="63"/>
      <c r="BT70" s="63"/>
      <c r="BU70" s="63"/>
      <c r="BV70" s="63"/>
      <c r="BW70" s="63"/>
      <c r="BX70" s="63"/>
      <c r="BY70" s="63"/>
      <c r="BZ70" s="63"/>
      <c r="CA70" s="63"/>
      <c r="CB70" s="63"/>
      <c r="CC70" s="63"/>
      <c r="CD70" s="63"/>
      <c r="CE70" s="63"/>
      <c r="CF70" s="63"/>
      <c r="CG70" s="63"/>
      <c r="CH70" s="63"/>
      <c r="CI70" s="63"/>
      <c r="CJ70" s="63"/>
      <c r="CK70" s="63"/>
      <c r="CL70" s="63"/>
      <c r="CM70" s="63"/>
    </row>
    <row r="71" spans="1:91" s="171" customFormat="1" ht="11.25">
      <c r="A71" s="330">
        <v>9</v>
      </c>
      <c r="B71" s="331"/>
      <c r="C71" s="886"/>
      <c r="D71" s="887"/>
      <c r="E71" s="888"/>
      <c r="F71" s="889"/>
      <c r="G71" s="332">
        <v>24</v>
      </c>
      <c r="H71" s="333" t="s">
        <v>94</v>
      </c>
      <c r="I71" s="880" t="s">
        <v>159</v>
      </c>
      <c r="J71" s="881"/>
      <c r="K71" s="881"/>
      <c r="L71" s="882"/>
      <c r="M71" s="838" t="s">
        <v>499</v>
      </c>
      <c r="N71" s="839"/>
      <c r="O71" s="334">
        <v>39</v>
      </c>
      <c r="P71" s="335" t="s">
        <v>442</v>
      </c>
      <c r="Q71" s="860" t="s">
        <v>432</v>
      </c>
      <c r="R71" s="861"/>
      <c r="S71" s="861"/>
      <c r="T71" s="862"/>
      <c r="U71" s="842" t="s">
        <v>480</v>
      </c>
      <c r="V71" s="843"/>
      <c r="W71" s="336">
        <v>54</v>
      </c>
      <c r="X71" s="337" t="s">
        <v>69</v>
      </c>
      <c r="Y71" s="844" t="s">
        <v>142</v>
      </c>
      <c r="Z71" s="845"/>
      <c r="AA71" s="845"/>
      <c r="AB71" s="846"/>
      <c r="AC71" s="858" t="s">
        <v>66</v>
      </c>
      <c r="AD71" s="859"/>
      <c r="AE71" s="859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  <c r="BM71" s="63"/>
      <c r="BN71" s="63"/>
      <c r="BO71" s="63"/>
      <c r="BP71" s="63"/>
      <c r="BQ71" s="63"/>
      <c r="BR71" s="63"/>
      <c r="BS71" s="63"/>
      <c r="BT71" s="63"/>
      <c r="BU71" s="63"/>
      <c r="BV71" s="63"/>
      <c r="BW71" s="63"/>
      <c r="BX71" s="63"/>
      <c r="BY71" s="63"/>
      <c r="BZ71" s="63"/>
      <c r="CA71" s="63"/>
      <c r="CB71" s="63"/>
      <c r="CC71" s="63"/>
      <c r="CD71" s="63"/>
      <c r="CE71" s="63"/>
      <c r="CF71" s="63"/>
      <c r="CG71" s="63"/>
      <c r="CH71" s="63"/>
      <c r="CI71" s="63"/>
      <c r="CJ71" s="63"/>
      <c r="CK71" s="63"/>
      <c r="CL71" s="63"/>
      <c r="CM71" s="63"/>
    </row>
    <row r="72" spans="1:91" s="171" customFormat="1" ht="11.25">
      <c r="A72" s="330">
        <v>10</v>
      </c>
      <c r="B72" s="331" t="s">
        <v>54</v>
      </c>
      <c r="C72" s="886" t="s">
        <v>127</v>
      </c>
      <c r="D72" s="887"/>
      <c r="E72" s="888" t="s">
        <v>45</v>
      </c>
      <c r="F72" s="889"/>
      <c r="G72" s="332">
        <v>25</v>
      </c>
      <c r="H72" s="333" t="s">
        <v>191</v>
      </c>
      <c r="I72" s="880" t="s">
        <v>164</v>
      </c>
      <c r="J72" s="881"/>
      <c r="K72" s="881"/>
      <c r="L72" s="882"/>
      <c r="M72" s="838" t="s">
        <v>499</v>
      </c>
      <c r="N72" s="839"/>
      <c r="O72" s="334">
        <v>40</v>
      </c>
      <c r="P72" s="335" t="s">
        <v>91</v>
      </c>
      <c r="Q72" s="860" t="s">
        <v>156</v>
      </c>
      <c r="R72" s="861"/>
      <c r="S72" s="861"/>
      <c r="T72" s="862"/>
      <c r="U72" s="842" t="s">
        <v>90</v>
      </c>
      <c r="V72" s="843"/>
      <c r="W72" s="336">
        <v>55</v>
      </c>
      <c r="X72" s="337" t="s">
        <v>70</v>
      </c>
      <c r="Y72" s="844" t="s">
        <v>235</v>
      </c>
      <c r="Z72" s="845"/>
      <c r="AA72" s="845"/>
      <c r="AB72" s="846"/>
      <c r="AC72" s="858" t="s">
        <v>66</v>
      </c>
      <c r="AD72" s="859"/>
      <c r="AE72" s="859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63"/>
      <c r="BP72" s="63"/>
      <c r="BQ72" s="63"/>
      <c r="BR72" s="63"/>
      <c r="BS72" s="63"/>
      <c r="BT72" s="63"/>
      <c r="BU72" s="63"/>
      <c r="BV72" s="63"/>
      <c r="BW72" s="63"/>
      <c r="BX72" s="63"/>
      <c r="BY72" s="63"/>
      <c r="BZ72" s="63"/>
      <c r="CA72" s="63"/>
      <c r="CB72" s="63"/>
      <c r="CC72" s="63"/>
      <c r="CD72" s="63"/>
      <c r="CE72" s="63"/>
      <c r="CF72" s="63"/>
      <c r="CG72" s="63"/>
      <c r="CH72" s="63"/>
      <c r="CI72" s="63"/>
      <c r="CJ72" s="63"/>
      <c r="CK72" s="63"/>
      <c r="CL72" s="63"/>
      <c r="CM72" s="63"/>
    </row>
    <row r="73" spans="1:91" s="171" customFormat="1" ht="11.25">
      <c r="A73" s="330">
        <v>11</v>
      </c>
      <c r="B73" s="331" t="s">
        <v>55</v>
      </c>
      <c r="C73" s="886" t="s">
        <v>128</v>
      </c>
      <c r="D73" s="887"/>
      <c r="E73" s="888" t="s">
        <v>45</v>
      </c>
      <c r="F73" s="889"/>
      <c r="G73" s="332">
        <v>26</v>
      </c>
      <c r="H73" s="333" t="s">
        <v>95</v>
      </c>
      <c r="I73" s="880" t="s">
        <v>160</v>
      </c>
      <c r="J73" s="881"/>
      <c r="K73" s="881"/>
      <c r="L73" s="882"/>
      <c r="M73" s="838" t="s">
        <v>499</v>
      </c>
      <c r="N73" s="839"/>
      <c r="O73" s="334">
        <v>41</v>
      </c>
      <c r="P73" s="335" t="s">
        <v>92</v>
      </c>
      <c r="Q73" s="860" t="s">
        <v>157</v>
      </c>
      <c r="R73" s="861"/>
      <c r="S73" s="861"/>
      <c r="T73" s="862"/>
      <c r="U73" s="842" t="s">
        <v>90</v>
      </c>
      <c r="V73" s="843"/>
      <c r="W73" s="336">
        <v>56</v>
      </c>
      <c r="X73" s="337" t="s">
        <v>71</v>
      </c>
      <c r="Y73" s="844" t="s">
        <v>145</v>
      </c>
      <c r="Z73" s="845"/>
      <c r="AA73" s="845"/>
      <c r="AB73" s="846"/>
      <c r="AC73" s="858" t="s">
        <v>500</v>
      </c>
      <c r="AD73" s="859"/>
      <c r="AE73" s="859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3"/>
      <c r="BQ73" s="63"/>
      <c r="BR73" s="63"/>
      <c r="BS73" s="63"/>
      <c r="BT73" s="63"/>
      <c r="BU73" s="63"/>
      <c r="BV73" s="63"/>
      <c r="BW73" s="63"/>
      <c r="BX73" s="63"/>
      <c r="BY73" s="63"/>
      <c r="BZ73" s="63"/>
      <c r="CA73" s="63"/>
      <c r="CB73" s="63"/>
      <c r="CC73" s="63"/>
      <c r="CD73" s="63"/>
      <c r="CE73" s="63"/>
      <c r="CF73" s="63"/>
      <c r="CG73" s="63"/>
      <c r="CH73" s="63"/>
      <c r="CI73" s="63"/>
      <c r="CJ73" s="63"/>
      <c r="CK73" s="63"/>
      <c r="CL73" s="63"/>
      <c r="CM73" s="63"/>
    </row>
    <row r="74" spans="1:91" s="171" customFormat="1" ht="11.25">
      <c r="A74" s="330">
        <v>12</v>
      </c>
      <c r="B74" s="331" t="s">
        <v>56</v>
      </c>
      <c r="C74" s="886" t="s">
        <v>129</v>
      </c>
      <c r="D74" s="887"/>
      <c r="E74" s="888" t="s">
        <v>45</v>
      </c>
      <c r="F74" s="889"/>
      <c r="G74" s="332">
        <v>27</v>
      </c>
      <c r="H74" s="333" t="s">
        <v>96</v>
      </c>
      <c r="I74" s="880" t="s">
        <v>161</v>
      </c>
      <c r="J74" s="881"/>
      <c r="K74" s="881"/>
      <c r="L74" s="882"/>
      <c r="M74" s="838" t="s">
        <v>499</v>
      </c>
      <c r="N74" s="839"/>
      <c r="O74" s="334">
        <v>42</v>
      </c>
      <c r="P74" s="335" t="s">
        <v>93</v>
      </c>
      <c r="Q74" s="860" t="s">
        <v>158</v>
      </c>
      <c r="R74" s="861"/>
      <c r="S74" s="861"/>
      <c r="T74" s="862"/>
      <c r="U74" s="842" t="s">
        <v>90</v>
      </c>
      <c r="V74" s="843"/>
      <c r="W74" s="336">
        <v>57</v>
      </c>
      <c r="X74" s="337" t="s">
        <v>73</v>
      </c>
      <c r="Y74" s="844" t="s">
        <v>147</v>
      </c>
      <c r="Z74" s="845"/>
      <c r="AA74" s="845"/>
      <c r="AB74" s="846"/>
      <c r="AC74" s="858" t="s">
        <v>500</v>
      </c>
      <c r="AD74" s="859"/>
      <c r="AE74" s="859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63"/>
      <c r="BC74" s="63"/>
      <c r="BD74" s="63"/>
      <c r="BE74" s="63"/>
      <c r="BF74" s="63"/>
      <c r="BG74" s="63"/>
      <c r="BH74" s="63"/>
      <c r="BI74" s="63"/>
      <c r="BJ74" s="63"/>
      <c r="BK74" s="63"/>
      <c r="BL74" s="63"/>
      <c r="BM74" s="63"/>
      <c r="BN74" s="63"/>
      <c r="BO74" s="63"/>
      <c r="BP74" s="63"/>
      <c r="BQ74" s="63"/>
      <c r="BR74" s="63"/>
      <c r="BS74" s="63"/>
      <c r="BT74" s="63"/>
      <c r="BU74" s="63"/>
      <c r="BV74" s="63"/>
      <c r="BW74" s="63"/>
      <c r="BX74" s="63"/>
      <c r="BY74" s="63"/>
      <c r="BZ74" s="63"/>
      <c r="CA74" s="63"/>
      <c r="CB74" s="63"/>
      <c r="CC74" s="63"/>
      <c r="CD74" s="63"/>
      <c r="CE74" s="63"/>
      <c r="CF74" s="63"/>
      <c r="CG74" s="63"/>
      <c r="CH74" s="63"/>
      <c r="CI74" s="63"/>
      <c r="CJ74" s="63"/>
      <c r="CK74" s="63"/>
      <c r="CL74" s="63"/>
      <c r="CM74" s="63"/>
    </row>
    <row r="75" spans="1:91" s="171" customFormat="1" ht="11.25">
      <c r="A75" s="330">
        <v>13</v>
      </c>
      <c r="B75" s="331" t="s">
        <v>240</v>
      </c>
      <c r="C75" s="886" t="s">
        <v>241</v>
      </c>
      <c r="D75" s="887"/>
      <c r="E75" s="888" t="s">
        <v>501</v>
      </c>
      <c r="F75" s="889"/>
      <c r="G75" s="332">
        <v>28</v>
      </c>
      <c r="H75" s="333" t="s">
        <v>97</v>
      </c>
      <c r="I75" s="880" t="s">
        <v>162</v>
      </c>
      <c r="J75" s="881"/>
      <c r="K75" s="881"/>
      <c r="L75" s="882"/>
      <c r="M75" s="838" t="s">
        <v>499</v>
      </c>
      <c r="N75" s="839"/>
      <c r="O75" s="334">
        <v>43</v>
      </c>
      <c r="P75" s="335" t="s">
        <v>223</v>
      </c>
      <c r="Q75" s="860" t="s">
        <v>234</v>
      </c>
      <c r="R75" s="861"/>
      <c r="S75" s="861"/>
      <c r="T75" s="862"/>
      <c r="U75" s="842" t="s">
        <v>90</v>
      </c>
      <c r="V75" s="843"/>
      <c r="W75" s="336">
        <v>58</v>
      </c>
      <c r="X75" s="337" t="s">
        <v>74</v>
      </c>
      <c r="Y75" s="844" t="s">
        <v>146</v>
      </c>
      <c r="Z75" s="845"/>
      <c r="AA75" s="845"/>
      <c r="AB75" s="846"/>
      <c r="AC75" s="858" t="s">
        <v>500</v>
      </c>
      <c r="AD75" s="859"/>
      <c r="AE75" s="859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3"/>
      <c r="BH75" s="63"/>
      <c r="BI75" s="63"/>
      <c r="BJ75" s="63"/>
      <c r="BK75" s="63"/>
      <c r="BL75" s="63"/>
      <c r="BM75" s="63"/>
      <c r="BN75" s="63"/>
      <c r="BO75" s="63"/>
      <c r="BP75" s="63"/>
      <c r="BQ75" s="63"/>
      <c r="BR75" s="63"/>
      <c r="BS75" s="63"/>
      <c r="BT75" s="63"/>
      <c r="BU75" s="63"/>
      <c r="BV75" s="63"/>
      <c r="BW75" s="63"/>
      <c r="BX75" s="63"/>
      <c r="BY75" s="63"/>
      <c r="BZ75" s="63"/>
      <c r="CA75" s="63"/>
      <c r="CB75" s="63"/>
      <c r="CC75" s="63"/>
      <c r="CD75" s="63"/>
      <c r="CE75" s="63"/>
      <c r="CF75" s="63"/>
      <c r="CG75" s="63"/>
      <c r="CH75" s="63"/>
      <c r="CI75" s="63"/>
      <c r="CJ75" s="63"/>
      <c r="CK75" s="63"/>
      <c r="CL75" s="63"/>
      <c r="CM75" s="63"/>
    </row>
    <row r="76" spans="1:91" s="171" customFormat="1" ht="11.25">
      <c r="A76" s="338">
        <v>14</v>
      </c>
      <c r="B76" s="331"/>
      <c r="C76" s="886"/>
      <c r="D76" s="887"/>
      <c r="E76" s="888" t="s">
        <v>501</v>
      </c>
      <c r="F76" s="889"/>
      <c r="G76" s="339">
        <v>29</v>
      </c>
      <c r="H76" s="340" t="s">
        <v>98</v>
      </c>
      <c r="I76" s="880" t="s">
        <v>163</v>
      </c>
      <c r="J76" s="881"/>
      <c r="K76" s="881"/>
      <c r="L76" s="882"/>
      <c r="M76" s="838" t="s">
        <v>499</v>
      </c>
      <c r="N76" s="839"/>
      <c r="O76" s="341">
        <v>44</v>
      </c>
      <c r="P76" s="342" t="s">
        <v>58</v>
      </c>
      <c r="Q76" s="860" t="s">
        <v>130</v>
      </c>
      <c r="R76" s="861"/>
      <c r="S76" s="861"/>
      <c r="T76" s="862"/>
      <c r="U76" s="842" t="s">
        <v>378</v>
      </c>
      <c r="V76" s="843"/>
      <c r="W76" s="336">
        <v>59</v>
      </c>
      <c r="X76" s="337" t="s">
        <v>75</v>
      </c>
      <c r="Y76" s="844" t="s">
        <v>148</v>
      </c>
      <c r="Z76" s="845"/>
      <c r="AA76" s="845"/>
      <c r="AB76" s="846"/>
      <c r="AC76" s="858" t="s">
        <v>500</v>
      </c>
      <c r="AD76" s="859"/>
      <c r="AE76" s="859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  <c r="BB76" s="63"/>
      <c r="BC76" s="63"/>
      <c r="BD76" s="63"/>
      <c r="BE76" s="63"/>
      <c r="BF76" s="63"/>
      <c r="BG76" s="63"/>
      <c r="BH76" s="63"/>
      <c r="BI76" s="63"/>
      <c r="BJ76" s="63"/>
      <c r="BK76" s="63"/>
      <c r="BL76" s="63"/>
      <c r="BM76" s="63"/>
      <c r="BN76" s="63"/>
      <c r="BO76" s="63"/>
      <c r="BP76" s="63"/>
      <c r="BQ76" s="63"/>
      <c r="BR76" s="63"/>
      <c r="BS76" s="63"/>
      <c r="BT76" s="63"/>
      <c r="BU76" s="63"/>
      <c r="BV76" s="63"/>
      <c r="BW76" s="63"/>
      <c r="BX76" s="63"/>
      <c r="BY76" s="63"/>
      <c r="BZ76" s="63"/>
      <c r="CA76" s="63"/>
      <c r="CB76" s="63"/>
      <c r="CC76" s="63"/>
      <c r="CD76" s="63"/>
      <c r="CE76" s="63"/>
      <c r="CF76" s="63"/>
      <c r="CG76" s="63"/>
      <c r="CH76" s="63"/>
      <c r="CI76" s="63"/>
      <c r="CJ76" s="63"/>
      <c r="CK76" s="63"/>
      <c r="CL76" s="63"/>
      <c r="CM76" s="63"/>
    </row>
    <row r="77" spans="1:91" s="171" customFormat="1" ht="11.25">
      <c r="A77" s="343">
        <v>15</v>
      </c>
      <c r="B77" s="344" t="s">
        <v>76</v>
      </c>
      <c r="C77" s="890" t="s">
        <v>150</v>
      </c>
      <c r="D77" s="891"/>
      <c r="E77" s="892" t="s">
        <v>29</v>
      </c>
      <c r="F77" s="893"/>
      <c r="G77" s="345">
        <v>30</v>
      </c>
      <c r="H77" s="350" t="s">
        <v>105</v>
      </c>
      <c r="I77" s="883" t="s">
        <v>476</v>
      </c>
      <c r="J77" s="884"/>
      <c r="K77" s="884"/>
      <c r="L77" s="885"/>
      <c r="M77" s="878" t="s">
        <v>502</v>
      </c>
      <c r="N77" s="879"/>
      <c r="O77" s="346">
        <v>45</v>
      </c>
      <c r="P77" s="347" t="s">
        <v>59</v>
      </c>
      <c r="Q77" s="872" t="s">
        <v>1400</v>
      </c>
      <c r="R77" s="873"/>
      <c r="S77" s="873"/>
      <c r="T77" s="874"/>
      <c r="U77" s="870" t="s">
        <v>378</v>
      </c>
      <c r="V77" s="871"/>
      <c r="W77" s="348">
        <v>60</v>
      </c>
      <c r="X77" s="349"/>
      <c r="Y77" s="848"/>
      <c r="Z77" s="849"/>
      <c r="AA77" s="849"/>
      <c r="AB77" s="850"/>
      <c r="AC77" s="851"/>
      <c r="AD77" s="852"/>
      <c r="AE77" s="852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/>
      <c r="BF77" s="63"/>
      <c r="BG77" s="63"/>
      <c r="BH77" s="63"/>
      <c r="BI77" s="63"/>
      <c r="BJ77" s="63"/>
      <c r="BK77" s="63"/>
      <c r="BL77" s="63"/>
      <c r="BM77" s="63"/>
      <c r="BN77" s="63"/>
      <c r="BO77" s="63"/>
      <c r="BP77" s="63"/>
      <c r="BQ77" s="63"/>
      <c r="BR77" s="63"/>
      <c r="BS77" s="63"/>
      <c r="BT77" s="63"/>
      <c r="BU77" s="63"/>
      <c r="BV77" s="63"/>
      <c r="BW77" s="63"/>
      <c r="BX77" s="63"/>
      <c r="BY77" s="63"/>
      <c r="BZ77" s="63"/>
      <c r="CA77" s="63"/>
      <c r="CB77" s="63"/>
      <c r="CC77" s="63"/>
      <c r="CD77" s="63"/>
      <c r="CE77" s="63"/>
      <c r="CF77" s="63"/>
      <c r="CG77" s="63"/>
      <c r="CH77" s="63"/>
      <c r="CI77" s="63"/>
      <c r="CJ77" s="63"/>
      <c r="CK77" s="63"/>
      <c r="CL77" s="63"/>
      <c r="CM77" s="63"/>
    </row>
    <row r="78" spans="1:91" ht="15.75" customHeight="1">
      <c r="W78" s="847"/>
      <c r="X78" s="847"/>
      <c r="Y78" s="847"/>
      <c r="Z78" s="847"/>
      <c r="AA78" s="847"/>
      <c r="AB78" s="847"/>
      <c r="AC78" s="847"/>
      <c r="AD78" s="847"/>
      <c r="AE78" s="847"/>
    </row>
    <row r="79" spans="1:91" s="91" customFormat="1" ht="11.25">
      <c r="C79" s="91" t="s">
        <v>14</v>
      </c>
      <c r="D79" s="91">
        <f>COUNTIF(D7:D60,"Tt3")</f>
        <v>0</v>
      </c>
      <c r="E79" s="91">
        <f>COUNTIF(E7:E60,"Tt4")</f>
        <v>0</v>
      </c>
      <c r="F79" s="91">
        <f>COUNTIF(F7:F60,"Tt6")</f>
        <v>0</v>
      </c>
      <c r="G79" s="91">
        <f>COUNTIF(G7:G60,"Tt9")</f>
        <v>2</v>
      </c>
      <c r="H79" s="91">
        <f>COUNTIF(H7:H60,"TT1")</f>
        <v>0</v>
      </c>
      <c r="I79" s="91">
        <f>COUNTIF(I7:I60,"Tt7")</f>
        <v>0</v>
      </c>
      <c r="J79" s="91">
        <f>COUNTIF(J7:J60,"TT5")</f>
        <v>0</v>
      </c>
      <c r="K79" s="91">
        <f>COUNTIF(K7:K60,"TT9")</f>
        <v>2</v>
      </c>
      <c r="L79" s="91">
        <f>COUNTIF(L7:L60,"TT2")</f>
        <v>0</v>
      </c>
      <c r="M79" s="91">
        <f>COUNTIF(M7:M60,"TT5")</f>
        <v>0</v>
      </c>
      <c r="N79" s="91">
        <f>COUNTIF(N7:N60,"T3")</f>
        <v>0</v>
      </c>
      <c r="O79" s="91">
        <f>COUNTIF(O7:O60,"Tt6")</f>
        <v>0</v>
      </c>
      <c r="P79" s="100">
        <f>COUNTIF(P7:P60,"TT1")</f>
        <v>0</v>
      </c>
      <c r="Q79" s="91">
        <f>COUNTIF(Q7:Q60,"T4")</f>
        <v>0</v>
      </c>
      <c r="R79" s="91">
        <f>COUNTIF(R7:R60,"T5")</f>
        <v>0</v>
      </c>
      <c r="S79" s="91">
        <f>COUNTIF(S7:S60,"T4")</f>
        <v>0</v>
      </c>
      <c r="T79" s="91">
        <f>COUNTIF(T7:T60,"T2")</f>
        <v>0</v>
      </c>
      <c r="U79" s="91">
        <f>COUNTIF(U7:U60,"T2")</f>
        <v>0</v>
      </c>
      <c r="V79" s="91">
        <f>COUNTIF(V7:V60,"Tt2")</f>
        <v>0</v>
      </c>
      <c r="W79" s="91">
        <f>COUNTIF(W7:W60,"T5")</f>
        <v>0</v>
      </c>
      <c r="X79" s="91">
        <f>COUNTIF(X7:X60,"T2")</f>
        <v>0</v>
      </c>
      <c r="Y79" s="91">
        <f>COUNTIF(Y7:Y60,"Tt3")</f>
        <v>0</v>
      </c>
      <c r="Z79" s="91">
        <f>COUNTIF(Z7:Z60,"T4")</f>
        <v>0</v>
      </c>
      <c r="AA79" s="91">
        <f>COUNTIF(AA7:AA60,"Tt4")</f>
        <v>0</v>
      </c>
      <c r="AB79" s="91">
        <f>COUNTIF(AB7:AB60,"T3")</f>
        <v>0</v>
      </c>
      <c r="AC79" s="91">
        <f>COUNTIF(AC7:AC60,"Tt6")</f>
        <v>0</v>
      </c>
      <c r="AE79" s="91">
        <f>COUNTIF(AE7:AE60,"Tt7")</f>
        <v>0</v>
      </c>
      <c r="AF79" s="133"/>
      <c r="AG79" s="133"/>
      <c r="AH79" s="133"/>
      <c r="AI79" s="133"/>
      <c r="AJ79" s="133"/>
      <c r="AK79" s="133"/>
      <c r="AL79" s="133"/>
      <c r="AM79" s="133"/>
      <c r="AN79" s="133"/>
      <c r="AO79" s="133"/>
      <c r="AP79" s="133"/>
      <c r="AQ79" s="133"/>
      <c r="AR79" s="133"/>
      <c r="AS79" s="133"/>
      <c r="AT79" s="133"/>
      <c r="AU79" s="133"/>
      <c r="AV79" s="133"/>
      <c r="AW79" s="133"/>
      <c r="AX79" s="133"/>
      <c r="AY79" s="133"/>
      <c r="AZ79" s="133"/>
      <c r="BA79" s="133"/>
      <c r="BB79" s="133"/>
      <c r="BC79" s="133"/>
      <c r="BD79" s="133"/>
      <c r="BE79" s="133"/>
      <c r="BF79" s="133"/>
      <c r="BG79" s="133"/>
      <c r="BH79" s="133"/>
      <c r="BI79" s="133"/>
      <c r="BJ79" s="133"/>
      <c r="BK79" s="133"/>
      <c r="BL79" s="133"/>
      <c r="BM79" s="133"/>
      <c r="BN79" s="133"/>
      <c r="BO79" s="133"/>
      <c r="BP79" s="133"/>
      <c r="BQ79" s="133"/>
      <c r="BR79" s="133"/>
      <c r="BS79" s="133"/>
      <c r="BT79" s="133"/>
      <c r="BU79" s="133"/>
      <c r="BV79" s="133"/>
      <c r="BW79" s="133"/>
      <c r="BX79" s="133"/>
      <c r="BY79" s="133"/>
      <c r="BZ79" s="133"/>
      <c r="CA79" s="133"/>
      <c r="CB79" s="133"/>
      <c r="CC79" s="133"/>
      <c r="CD79" s="133"/>
      <c r="CE79" s="133"/>
      <c r="CF79" s="133"/>
      <c r="CG79" s="133"/>
      <c r="CH79" s="133"/>
      <c r="CI79" s="133"/>
      <c r="CJ79" s="133"/>
      <c r="CK79" s="133"/>
      <c r="CL79" s="133"/>
      <c r="CM79" s="133"/>
    </row>
    <row r="80" spans="1:91" s="91" customFormat="1" ht="11.25">
      <c r="C80" s="91" t="s">
        <v>179</v>
      </c>
      <c r="D80" s="91">
        <f>COUNTIF(D7:D60,"LC2")</f>
        <v>0</v>
      </c>
      <c r="E80" s="91">
        <f>COUNTIF(E7:E60,"LC7")</f>
        <v>0</v>
      </c>
      <c r="F80" s="100">
        <f>COUNTIF(F7:F60,"LC4")</f>
        <v>0</v>
      </c>
      <c r="H80" s="100">
        <f>COUNTIF(H7:H60,"LC5")</f>
        <v>0</v>
      </c>
      <c r="I80" s="100">
        <f>COUNTIF(I7:I60,"LC2")</f>
        <v>0</v>
      </c>
      <c r="J80" s="91">
        <f>COUNTIF(J7:J60,"LC7")</f>
        <v>0</v>
      </c>
      <c r="K80" s="100">
        <f>COUNTIF(K7:K60,"LC4")</f>
        <v>0</v>
      </c>
      <c r="L80" s="100">
        <f>COUNTIF(L7:L60,"LC8")</f>
        <v>2</v>
      </c>
      <c r="M80" s="91">
        <f>COUNTIF(M7:M60,"LC8")</f>
        <v>0</v>
      </c>
      <c r="N80" s="100">
        <f>COUNTIF(N7:N60,"LC3")</f>
        <v>0</v>
      </c>
      <c r="O80" s="100">
        <f>COUNTIF(O7:O60,"LC3")</f>
        <v>2</v>
      </c>
      <c r="P80" s="100">
        <f>COUNTIF(P7:P60,"LC2")</f>
        <v>0</v>
      </c>
      <c r="Q80" s="100">
        <f>COUNTIF(Q7:Q60,"LC2")</f>
        <v>0</v>
      </c>
      <c r="R80" s="100">
        <f>COUNTIF(R7:R60,"LC4")</f>
        <v>0</v>
      </c>
      <c r="S80" s="100">
        <f>COUNTIF(S7:S60,"LC4")</f>
        <v>0</v>
      </c>
      <c r="T80" s="100">
        <f>COUNTIF(T7:T60,"LC5")</f>
        <v>0</v>
      </c>
      <c r="U80" s="100">
        <f>COUNTIF(U7:U60,"LC5")</f>
        <v>0</v>
      </c>
      <c r="V80" s="91">
        <f>COUNTIF(V7:V60,"LC6")</f>
        <v>0</v>
      </c>
      <c r="W80" s="91">
        <f>COUNTIF(W7:W60,"LC6")</f>
        <v>0</v>
      </c>
      <c r="X80" s="91">
        <f>COUNTIF(X7:X60,"LC8")</f>
        <v>0</v>
      </c>
      <c r="Y80" s="91">
        <f>COUNTIF(Y7:Y60,"LC8")</f>
        <v>2</v>
      </c>
      <c r="Z80" s="100">
        <f>COUNTIF(Z7:Z60,"LC6")</f>
        <v>0</v>
      </c>
      <c r="AA80" s="100">
        <f>COUNTIF(AA7:AA60,"Lc3")</f>
        <v>0</v>
      </c>
      <c r="AB80" s="91">
        <f>COUNTIF(AB7:AB60,"Lc3")</f>
        <v>0</v>
      </c>
      <c r="AC80" s="91">
        <f>COUNTIF(AC7:AC60,"Lc7")</f>
        <v>0</v>
      </c>
      <c r="AE80" s="91">
        <f>COUNTIF(AE7:AE60,"Lc7")</f>
        <v>0</v>
      </c>
      <c r="AF80" s="133"/>
      <c r="AG80" s="133"/>
      <c r="AH80" s="133"/>
      <c r="AI80" s="133"/>
      <c r="AJ80" s="133"/>
      <c r="AK80" s="133"/>
      <c r="AL80" s="133"/>
      <c r="AM80" s="133"/>
      <c r="AN80" s="133"/>
      <c r="AO80" s="133"/>
      <c r="AP80" s="133"/>
      <c r="AQ80" s="133"/>
      <c r="AR80" s="133"/>
      <c r="AS80" s="133"/>
      <c r="AT80" s="133"/>
      <c r="AU80" s="133"/>
      <c r="AV80" s="133"/>
      <c r="AW80" s="133"/>
      <c r="AX80" s="133"/>
      <c r="AY80" s="133"/>
      <c r="AZ80" s="133"/>
      <c r="BA80" s="133"/>
      <c r="BB80" s="133"/>
      <c r="BC80" s="133"/>
      <c r="BD80" s="133"/>
      <c r="BE80" s="133"/>
      <c r="BF80" s="133"/>
      <c r="BG80" s="133"/>
      <c r="BH80" s="133"/>
      <c r="BI80" s="133"/>
      <c r="BJ80" s="133"/>
      <c r="BK80" s="133"/>
      <c r="BL80" s="133"/>
      <c r="BM80" s="133"/>
      <c r="BN80" s="133"/>
      <c r="BO80" s="133"/>
      <c r="BP80" s="133"/>
      <c r="BQ80" s="133"/>
      <c r="BR80" s="133"/>
      <c r="BS80" s="133"/>
      <c r="BT80" s="133"/>
      <c r="BU80" s="133"/>
      <c r="BV80" s="133"/>
      <c r="BW80" s="133"/>
      <c r="BX80" s="133"/>
      <c r="BY80" s="133"/>
      <c r="BZ80" s="133"/>
      <c r="CA80" s="133"/>
      <c r="CB80" s="133"/>
      <c r="CC80" s="133"/>
      <c r="CD80" s="133"/>
      <c r="CE80" s="133"/>
      <c r="CF80" s="133"/>
      <c r="CG80" s="133"/>
      <c r="CH80" s="133"/>
      <c r="CI80" s="133"/>
      <c r="CJ80" s="133"/>
      <c r="CK80" s="133"/>
      <c r="CL80" s="133"/>
      <c r="CM80" s="133"/>
    </row>
    <row r="81" spans="3:91" s="91" customFormat="1" ht="11.25">
      <c r="C81" s="91" t="s">
        <v>26</v>
      </c>
      <c r="D81" s="91">
        <f>COUNTIF(D7:D60,"H1")</f>
        <v>0</v>
      </c>
      <c r="E81" s="91">
        <f>COUNTIF(E7:E60,"H3")</f>
        <v>0</v>
      </c>
      <c r="F81" s="91">
        <f>COUNTIF(F7:F60,"H4")</f>
        <v>0</v>
      </c>
      <c r="G81" s="91">
        <f>COUNTIF(G7:G60,"H1")</f>
        <v>0</v>
      </c>
      <c r="L81" s="91">
        <f>COUNTIF(L7:L60,"H2")</f>
        <v>3</v>
      </c>
      <c r="M81" s="91">
        <f>COUNTIF(M7:M60,"H4")</f>
        <v>3</v>
      </c>
      <c r="N81" s="91">
        <f>COUNTIF(N7:N60,"H4")</f>
        <v>0</v>
      </c>
      <c r="O81" s="91">
        <f>COUNTIF(O7:O60,"H5")</f>
        <v>3</v>
      </c>
      <c r="P81" s="91">
        <f>COUNTIF(P7:P60,"H5")</f>
        <v>3</v>
      </c>
      <c r="Q81" s="91">
        <f>COUNTIF(Q7:Q60,"H3")</f>
        <v>0</v>
      </c>
      <c r="R81" s="91">
        <f>COUNTIF(R7:R60,"H2")</f>
        <v>3</v>
      </c>
      <c r="S81" s="91">
        <f>COUNTIF(S7:S60,"H5")</f>
        <v>0</v>
      </c>
      <c r="T81" s="91">
        <f>COUNTIF(T7:T60,"H5")</f>
        <v>0</v>
      </c>
      <c r="U81" s="91">
        <f>COUNTIF(U7:U60,"H4")</f>
        <v>0</v>
      </c>
      <c r="V81" s="91">
        <f>COUNTIF(V7:V60,"H2")</f>
        <v>0</v>
      </c>
      <c r="W81" s="91">
        <f>COUNTIF(W7:W60,"H5")</f>
        <v>0</v>
      </c>
      <c r="X81" s="91">
        <f>COUNTIF(X7:X60,"H3")</f>
        <v>3</v>
      </c>
      <c r="Y81" s="91">
        <f>COUNTIF(Y7:Y60,"H3")</f>
        <v>3</v>
      </c>
      <c r="Z81" s="91">
        <f>COUNTIF(Z7:Z60,"H3")</f>
        <v>0</v>
      </c>
      <c r="AA81" s="91">
        <f>COUNTIF(AA7:AA60,"H3")</f>
        <v>0</v>
      </c>
      <c r="AB81" s="91">
        <f>COUNTIF(AB7:AB60,"H5")</f>
        <v>0</v>
      </c>
      <c r="AC81" s="91">
        <f>COUNTIF(AC7:AC60,"H2")</f>
        <v>0</v>
      </c>
      <c r="AE81" s="91">
        <f>COUNTIF(AE7:AE60,"H2")</f>
        <v>0</v>
      </c>
      <c r="AF81" s="133"/>
      <c r="AG81" s="133"/>
      <c r="AH81" s="133"/>
      <c r="AI81" s="133"/>
      <c r="AJ81" s="133"/>
      <c r="AK81" s="133"/>
      <c r="AL81" s="133"/>
      <c r="AM81" s="133"/>
      <c r="AN81" s="133"/>
      <c r="AO81" s="133"/>
      <c r="AP81" s="133"/>
      <c r="AQ81" s="133"/>
      <c r="AR81" s="133"/>
      <c r="AS81" s="133"/>
      <c r="AT81" s="133"/>
      <c r="AU81" s="133"/>
      <c r="AV81" s="133"/>
      <c r="AW81" s="133"/>
      <c r="AX81" s="133"/>
      <c r="AY81" s="133"/>
      <c r="AZ81" s="133"/>
      <c r="BA81" s="133"/>
      <c r="BB81" s="133"/>
      <c r="BC81" s="133"/>
      <c r="BD81" s="133"/>
      <c r="BE81" s="133"/>
      <c r="BF81" s="133"/>
      <c r="BG81" s="133"/>
      <c r="BH81" s="133"/>
      <c r="BI81" s="133"/>
      <c r="BJ81" s="133"/>
      <c r="BK81" s="133"/>
      <c r="BL81" s="133"/>
      <c r="BM81" s="133"/>
      <c r="BN81" s="133"/>
      <c r="BO81" s="133"/>
      <c r="BP81" s="133"/>
      <c r="BQ81" s="133"/>
      <c r="BR81" s="133"/>
      <c r="BS81" s="133"/>
      <c r="BT81" s="133"/>
      <c r="BU81" s="133"/>
      <c r="BV81" s="133"/>
      <c r="BW81" s="133"/>
      <c r="BX81" s="133"/>
      <c r="BY81" s="133"/>
      <c r="BZ81" s="133"/>
      <c r="CA81" s="133"/>
      <c r="CB81" s="133"/>
      <c r="CC81" s="133"/>
      <c r="CD81" s="133"/>
      <c r="CE81" s="133"/>
      <c r="CF81" s="133"/>
      <c r="CG81" s="133"/>
      <c r="CH81" s="133"/>
      <c r="CI81" s="133"/>
      <c r="CJ81" s="133"/>
      <c r="CK81" s="133"/>
      <c r="CL81" s="133"/>
      <c r="CM81" s="133"/>
    </row>
    <row r="82" spans="3:91" s="91" customFormat="1" ht="11.25">
      <c r="C82" s="91" t="s">
        <v>180</v>
      </c>
      <c r="D82" s="91">
        <f>COUNTIF(D7:D60,"sn2")</f>
        <v>0</v>
      </c>
      <c r="E82" s="91">
        <f>COUNTIF(E7:E60,"sn4")</f>
        <v>0</v>
      </c>
      <c r="F82" s="91">
        <f>COUNTIF(F7:F60,"sn4")</f>
        <v>0</v>
      </c>
      <c r="L82" s="91">
        <f>COUNTIF(L7:L60,"sn3")</f>
        <v>1</v>
      </c>
      <c r="M82" s="91">
        <f>COUNTIF(M7:M60,"sn4")</f>
        <v>0</v>
      </c>
      <c r="N82" s="91">
        <f>COUNTIF(N7:N60,"sn4")</f>
        <v>3</v>
      </c>
      <c r="O82" s="91">
        <f>COUNTIF(O7:O60,"sn4")</f>
        <v>3</v>
      </c>
      <c r="P82" s="91">
        <f>COUNTIF(P7:P60,"sn2")</f>
        <v>0</v>
      </c>
      <c r="Q82" s="91">
        <f>COUNTIF(Q7:Q60,"sn4")</f>
        <v>0</v>
      </c>
      <c r="R82" s="91">
        <f>COUNTIF(R7:R60,"sn2")</f>
        <v>0</v>
      </c>
      <c r="S82" s="100">
        <f>COUNTIF(S7:S60,"sn2")</f>
        <v>0</v>
      </c>
      <c r="T82" s="100">
        <f>COUNTIF(T7:T60,"sn3")</f>
        <v>0</v>
      </c>
      <c r="U82" s="100">
        <f>COUNTIF(U7:U60,"sn4")</f>
        <v>0</v>
      </c>
      <c r="V82" s="91">
        <f>COUNTIF(V7:V60,"sn1")</f>
        <v>0</v>
      </c>
      <c r="W82" s="91">
        <f>COUNTIF(W7:W60,"sn3")</f>
        <v>0</v>
      </c>
      <c r="X82" s="91">
        <f>COUNTIF(X7:X60,"sn3")</f>
        <v>3</v>
      </c>
      <c r="Y82" s="91">
        <f>COUNTIF(Y7:Y60,"sn2")</f>
        <v>3</v>
      </c>
      <c r="Z82" s="91">
        <f>COUNTIF(Z7:Z60,"sn3")</f>
        <v>3</v>
      </c>
      <c r="AA82" s="91">
        <f>COUNTIF(AA7:AA60,"sn4")</f>
        <v>0</v>
      </c>
      <c r="AB82" s="91">
        <f>COUNTIF(AB7:AB60,"sn4")</f>
        <v>0</v>
      </c>
      <c r="AC82" s="91">
        <f>COUNTIF(AC7:AC60,"sn2")</f>
        <v>0</v>
      </c>
      <c r="AE82" s="91">
        <f>COUNTIF(AE7:AE60,"sn2")</f>
        <v>0</v>
      </c>
      <c r="AF82" s="133"/>
      <c r="AG82" s="133"/>
      <c r="AH82" s="133"/>
      <c r="AI82" s="133"/>
      <c r="AJ82" s="133"/>
      <c r="AK82" s="133"/>
      <c r="AL82" s="133"/>
      <c r="AM82" s="133"/>
      <c r="AN82" s="133"/>
      <c r="AO82" s="133"/>
      <c r="AP82" s="133"/>
      <c r="AQ82" s="133"/>
      <c r="AR82" s="133"/>
      <c r="AS82" s="133"/>
      <c r="AT82" s="133"/>
      <c r="AU82" s="133"/>
      <c r="AV82" s="133"/>
      <c r="AW82" s="133"/>
      <c r="AX82" s="133"/>
      <c r="AY82" s="133"/>
      <c r="AZ82" s="133"/>
      <c r="BA82" s="133"/>
      <c r="BB82" s="133"/>
      <c r="BC82" s="133"/>
      <c r="BD82" s="133"/>
      <c r="BE82" s="133"/>
      <c r="BF82" s="133"/>
      <c r="BG82" s="133"/>
      <c r="BH82" s="133"/>
      <c r="BI82" s="133"/>
      <c r="BJ82" s="133"/>
      <c r="BK82" s="133"/>
      <c r="BL82" s="133"/>
      <c r="BM82" s="133"/>
      <c r="BN82" s="133"/>
      <c r="BO82" s="133"/>
      <c r="BP82" s="133"/>
      <c r="BQ82" s="133"/>
      <c r="BR82" s="133"/>
      <c r="BS82" s="133"/>
      <c r="BT82" s="133"/>
      <c r="BU82" s="133"/>
      <c r="BV82" s="133"/>
      <c r="BW82" s="133"/>
      <c r="BX82" s="133"/>
      <c r="BY82" s="133"/>
      <c r="BZ82" s="133"/>
      <c r="CA82" s="133"/>
      <c r="CB82" s="133"/>
      <c r="CC82" s="133"/>
      <c r="CD82" s="133"/>
      <c r="CE82" s="133"/>
      <c r="CF82" s="133"/>
      <c r="CG82" s="133"/>
      <c r="CH82" s="133"/>
      <c r="CI82" s="133"/>
      <c r="CJ82" s="133"/>
      <c r="CK82" s="133"/>
      <c r="CL82" s="133"/>
      <c r="CM82" s="133"/>
    </row>
    <row r="83" spans="3:91" s="91" customFormat="1" ht="11.25">
      <c r="C83" s="91" t="s">
        <v>22</v>
      </c>
      <c r="D83" s="91">
        <f>COUNTIF(D7:D60,"tn3")</f>
        <v>0</v>
      </c>
      <c r="E83" s="91">
        <f>COUNTIF(E7:E60,"tn4")</f>
        <v>0</v>
      </c>
      <c r="G83" s="91">
        <f>COUNTIF(G7:G60,"tn4")</f>
        <v>0</v>
      </c>
      <c r="H83" s="91">
        <f>COUNTIF(H7:H60,"tn4")</f>
        <v>0</v>
      </c>
      <c r="I83" s="91">
        <f>COUNTIF(I7:I60,"tn4")</f>
        <v>0</v>
      </c>
      <c r="J83" s="91">
        <f>COUNTIF(J7:J60,"tn3")</f>
        <v>0</v>
      </c>
      <c r="L83" s="191">
        <f>COUNTIF(L7:L60,"tt3")</f>
        <v>0</v>
      </c>
      <c r="M83" s="91">
        <f>COUNTIF(M7:M60,"tT2")</f>
        <v>6</v>
      </c>
      <c r="N83" s="91">
        <f>COUNTIF(N7:N31,"Tt5")</f>
        <v>0</v>
      </c>
      <c r="P83" s="100">
        <f>COUNTIF(P7:P60,"TT6")</f>
        <v>4</v>
      </c>
      <c r="Q83" s="91">
        <f>COUNTIF(Q7:Q60,"TN4")</f>
        <v>2</v>
      </c>
      <c r="R83" s="91">
        <f>COUNTIF(R7:R60,"TT3")</f>
        <v>0</v>
      </c>
      <c r="S83" s="91">
        <f>COUNTIF(S7:S60,"Tt1")</f>
        <v>0</v>
      </c>
      <c r="T83" s="91">
        <f>COUNTIF(T7:T60,"tT9")</f>
        <v>0</v>
      </c>
      <c r="U83" s="91">
        <f>COUNTIF(U7:U60,"Tt7")</f>
        <v>2</v>
      </c>
      <c r="V83" s="91">
        <f>COUNTIF(V7:V60,"TN3")</f>
        <v>0</v>
      </c>
      <c r="W83" s="91">
        <f>COUNTIF(W7:W60,"tn3")</f>
        <v>0</v>
      </c>
      <c r="X83" s="91">
        <f>COUNTIF(X7:X60,"tn4")</f>
        <v>2</v>
      </c>
      <c r="Y83" s="91">
        <f>COUNTIF(Y7:Y60,"tn4")</f>
        <v>2</v>
      </c>
      <c r="Z83" s="91">
        <f>COUNTIF(Z7:Z60,"tn3")</f>
        <v>0</v>
      </c>
      <c r="AA83" s="91">
        <f>COUNTIF(AA7:AA60,"tn3")</f>
        <v>0</v>
      </c>
      <c r="AB83" s="91">
        <f>COUNTIF(AB7:AB60,"tn3")</f>
        <v>0</v>
      </c>
      <c r="AC83" s="91">
        <f>COUNTIF(AC7:AC60,"tn3")</f>
        <v>0</v>
      </c>
      <c r="AE83" s="91">
        <f>COUNTIF(AE7:AE60,"tn3")</f>
        <v>0</v>
      </c>
      <c r="AF83" s="133"/>
      <c r="AG83" s="133"/>
      <c r="AH83" s="133"/>
      <c r="AI83" s="133"/>
      <c r="AJ83" s="133"/>
      <c r="AK83" s="133"/>
      <c r="AL83" s="133"/>
      <c r="AM83" s="133"/>
      <c r="AN83" s="133"/>
      <c r="AO83" s="133"/>
      <c r="AP83" s="133"/>
      <c r="AQ83" s="133"/>
      <c r="AR83" s="133"/>
      <c r="AS83" s="133"/>
      <c r="AT83" s="133"/>
      <c r="AU83" s="133"/>
      <c r="AV83" s="133"/>
      <c r="AW83" s="133"/>
      <c r="AX83" s="133"/>
      <c r="AY83" s="133"/>
      <c r="AZ83" s="133"/>
      <c r="BA83" s="133"/>
      <c r="BB83" s="133"/>
      <c r="BC83" s="133"/>
      <c r="BD83" s="133"/>
      <c r="BE83" s="133"/>
      <c r="BF83" s="133"/>
      <c r="BG83" s="133"/>
      <c r="BH83" s="133"/>
      <c r="BI83" s="133"/>
      <c r="BJ83" s="133"/>
      <c r="BK83" s="133"/>
      <c r="BL83" s="133"/>
      <c r="BM83" s="133"/>
      <c r="BN83" s="133"/>
      <c r="BO83" s="133"/>
      <c r="BP83" s="133"/>
      <c r="BQ83" s="133"/>
      <c r="BR83" s="133"/>
      <c r="BS83" s="133"/>
      <c r="BT83" s="133"/>
      <c r="BU83" s="133"/>
      <c r="BV83" s="133"/>
      <c r="BW83" s="133"/>
      <c r="BX83" s="133"/>
      <c r="BY83" s="133"/>
      <c r="BZ83" s="133"/>
      <c r="CA83" s="133"/>
      <c r="CB83" s="133"/>
      <c r="CC83" s="133"/>
      <c r="CD83" s="133"/>
      <c r="CE83" s="133"/>
      <c r="CF83" s="133"/>
      <c r="CG83" s="133"/>
      <c r="CH83" s="133"/>
      <c r="CI83" s="133"/>
      <c r="CJ83" s="133"/>
      <c r="CK83" s="133"/>
      <c r="CL83" s="133"/>
      <c r="CM83" s="133"/>
    </row>
    <row r="84" spans="3:91" s="91" customFormat="1" ht="11.25">
      <c r="C84" s="91" t="s">
        <v>28</v>
      </c>
      <c r="G84" s="91">
        <f>COUNTIF(G7:G60,"lc7")</f>
        <v>5</v>
      </c>
      <c r="H84" s="100">
        <f>COUNTIF(H7:H60,"sn")</f>
        <v>0</v>
      </c>
      <c r="I84" s="91">
        <f>COUNTIF(I7:I60,"sn")</f>
        <v>0</v>
      </c>
      <c r="J84" s="91">
        <f>COUNTIF(J7:J60,"sn")</f>
        <v>0</v>
      </c>
      <c r="K84" s="91">
        <f>COUNTIF(K7:K60,"sn")</f>
        <v>0</v>
      </c>
      <c r="L84" s="100">
        <f>COUNTIF(L7:L60,"sn")</f>
        <v>0</v>
      </c>
      <c r="M84" s="91">
        <f>COUNTIF(M7:M60,"lc7")</f>
        <v>0</v>
      </c>
      <c r="N84" s="100">
        <f>COUNTIF(N7:N60,"lc7")</f>
        <v>0</v>
      </c>
      <c r="O84" s="100">
        <f>COUNTIF(O7:O60,"lc4")</f>
        <v>0</v>
      </c>
      <c r="P84" s="100">
        <f>COUNTIF(P7:P60,"lc6")</f>
        <v>0</v>
      </c>
      <c r="Q84" s="100">
        <f>COUNTIF(Q7:Q60,"lc4")</f>
        <v>2</v>
      </c>
      <c r="R84" s="91">
        <f>COUNTIF(R7:R60,"lS834")</f>
        <v>0</v>
      </c>
      <c r="S84" s="91">
        <f>COUNTIF(S7:S60,"lc4")</f>
        <v>0</v>
      </c>
      <c r="T84" s="91">
        <f>COUNTIF(T7:T60,"lc4")</f>
        <v>0</v>
      </c>
      <c r="U84" s="91">
        <f>COUNTIF(U7:U60,"lc6")</f>
        <v>6</v>
      </c>
      <c r="V84" s="91">
        <f>COUNTIF(V7:V60,"lc4")</f>
        <v>3</v>
      </c>
      <c r="W84" s="91">
        <f>COUNTIF(W7:W60,"lc4")</f>
        <v>0</v>
      </c>
      <c r="X84" s="91">
        <f>COUNTIF(X7:X60,"LC6")</f>
        <v>0</v>
      </c>
      <c r="Y84" s="91">
        <f>COUNTIF(Y7:Y60,"LC7")</f>
        <v>0</v>
      </c>
      <c r="Z84" s="100">
        <f>COUNTIF(Z7:Z60,"LC7")</f>
        <v>0</v>
      </c>
      <c r="AA84" s="100">
        <f>COUNTIF(AA7:AA60,"LC7")</f>
        <v>0</v>
      </c>
      <c r="AB84" s="91">
        <f>COUNTIF(AB7:AB60,"LC7")</f>
        <v>0</v>
      </c>
      <c r="AC84" s="91">
        <f>COUNTIF(AC7:AC60,"LADC7")</f>
        <v>0</v>
      </c>
      <c r="AE84" s="91">
        <f>COUNTIF(AE7:AE60,"LC7")</f>
        <v>0</v>
      </c>
      <c r="AF84" s="133"/>
      <c r="AG84" s="133"/>
      <c r="AH84" s="133"/>
      <c r="AI84" s="133"/>
      <c r="AJ84" s="133"/>
      <c r="AK84" s="133"/>
      <c r="AL84" s="133"/>
      <c r="AM84" s="133"/>
      <c r="AN84" s="133"/>
      <c r="AO84" s="133"/>
      <c r="AP84" s="133"/>
      <c r="AQ84" s="133"/>
      <c r="AR84" s="133"/>
      <c r="AS84" s="133"/>
      <c r="AT84" s="133"/>
      <c r="AU84" s="133"/>
      <c r="AV84" s="133"/>
      <c r="AW84" s="133"/>
      <c r="AX84" s="133"/>
      <c r="AY84" s="133"/>
      <c r="AZ84" s="133"/>
      <c r="BA84" s="133"/>
      <c r="BB84" s="133"/>
      <c r="BC84" s="133"/>
      <c r="BD84" s="133"/>
      <c r="BE84" s="133"/>
      <c r="BF84" s="133"/>
      <c r="BG84" s="133"/>
      <c r="BH84" s="133"/>
      <c r="BI84" s="133"/>
      <c r="BJ84" s="133"/>
      <c r="BK84" s="133"/>
      <c r="BL84" s="133"/>
      <c r="BM84" s="133"/>
      <c r="BN84" s="133"/>
      <c r="BO84" s="133"/>
      <c r="BP84" s="133"/>
      <c r="BQ84" s="133"/>
      <c r="BR84" s="133"/>
      <c r="BS84" s="133"/>
      <c r="BT84" s="133"/>
      <c r="BU84" s="133"/>
      <c r="BV84" s="133"/>
      <c r="BW84" s="133"/>
      <c r="BX84" s="133"/>
      <c r="BY84" s="133"/>
      <c r="BZ84" s="133"/>
      <c r="CA84" s="133"/>
      <c r="CB84" s="133"/>
      <c r="CC84" s="133"/>
      <c r="CD84" s="133"/>
      <c r="CE84" s="133"/>
      <c r="CF84" s="133"/>
      <c r="CG84" s="133"/>
      <c r="CH84" s="133"/>
      <c r="CI84" s="133"/>
      <c r="CJ84" s="133"/>
      <c r="CK84" s="133"/>
      <c r="CL84" s="133"/>
      <c r="CM84" s="133"/>
    </row>
    <row r="85" spans="3:91" s="91" customFormat="1" ht="11.25">
      <c r="C85" s="91" t="s">
        <v>187</v>
      </c>
      <c r="D85" s="100">
        <f>COUNTIF(D7:D60,"v3")</f>
        <v>0</v>
      </c>
      <c r="E85" s="91">
        <f>COUNTIF(E7:E60,"v2")</f>
        <v>0</v>
      </c>
      <c r="F85" s="91">
        <f>COUNTIF(F7:F60,"v9")</f>
        <v>0</v>
      </c>
      <c r="G85" s="91">
        <f>COUNTIF(G7:G60,"v9")</f>
        <v>0</v>
      </c>
      <c r="H85" s="91">
        <f>COUNTIF(H7:H60,"v9")</f>
        <v>0</v>
      </c>
      <c r="I85" s="91">
        <f>COUNTIF(I7:I60,"v2")</f>
        <v>0</v>
      </c>
      <c r="J85" s="91">
        <f>COUNTIF(J7:J60,"v3")</f>
        <v>0</v>
      </c>
      <c r="K85" s="91">
        <f>COUNTIF(K7:K60,"v2")</f>
        <v>3</v>
      </c>
      <c r="L85" s="91">
        <f>COUNTIF(L7:L60,"v8")</f>
        <v>0</v>
      </c>
      <c r="M85" s="91">
        <f>COUNTIF(M7:M60,"v6")</f>
        <v>0</v>
      </c>
      <c r="N85" s="91">
        <f>COUNTIF(N7:N60,"v8")</f>
        <v>0</v>
      </c>
      <c r="O85" s="91">
        <f>COUNTIF(O7:O60,"v6")</f>
        <v>0</v>
      </c>
      <c r="P85" s="91">
        <f>COUNTIF(P7:P60,"v6")</f>
        <v>0</v>
      </c>
      <c r="Q85" s="91">
        <f>COUNTIF(Q7:Q60,"v5")</f>
        <v>0</v>
      </c>
      <c r="R85" s="91">
        <f>COUNTIF(R7:R60,"v9")</f>
        <v>0</v>
      </c>
      <c r="S85" s="91">
        <f>COUNTIF(S7:S60,"v7")</f>
        <v>0</v>
      </c>
      <c r="T85" s="91">
        <f>COUNTIF(T7:T60,"v5")</f>
        <v>0</v>
      </c>
      <c r="U85" s="91">
        <f>COUNTIF(U7:U60,"v9")</f>
        <v>0</v>
      </c>
      <c r="V85" s="91">
        <f>COUNTIF(V7:V60,"v3")</f>
        <v>0</v>
      </c>
      <c r="W85" s="91">
        <f>COUNTIF(W7:W60,"v7")</f>
        <v>0</v>
      </c>
      <c r="X85" s="91">
        <f>COUNTIF(X7:X60,"v2")</f>
        <v>0</v>
      </c>
      <c r="Y85" s="91">
        <f>COUNTIF(Y7:Y60,"v7")+COUNTIF(Y7:Y60,"v4")</f>
        <v>0</v>
      </c>
      <c r="Z85" s="91">
        <f>COUNTIF(Z7:Z60,"v6")</f>
        <v>0</v>
      </c>
      <c r="AA85" s="91">
        <f>COUNTIF(AA7:AA60,"v1")</f>
        <v>0</v>
      </c>
      <c r="AB85" s="91">
        <f>COUNTIF(AB7:AB60,"v8")</f>
        <v>0</v>
      </c>
      <c r="AC85" s="91">
        <f>COUNTIF(AC7:AC60,"v3")</f>
        <v>0</v>
      </c>
      <c r="AE85" s="91">
        <f>COUNTIF(AE7:AE60,"v5")</f>
        <v>0</v>
      </c>
      <c r="AF85" s="133"/>
      <c r="AG85" s="133"/>
      <c r="AH85" s="133"/>
      <c r="AI85" s="133"/>
      <c r="AJ85" s="133"/>
      <c r="AK85" s="133"/>
      <c r="AL85" s="133"/>
      <c r="AM85" s="133"/>
      <c r="AN85" s="133"/>
      <c r="AO85" s="133"/>
      <c r="AP85" s="133"/>
      <c r="AQ85" s="133"/>
      <c r="AR85" s="133"/>
      <c r="AS85" s="133"/>
      <c r="AT85" s="133"/>
      <c r="AU85" s="133"/>
      <c r="AV85" s="133"/>
      <c r="AW85" s="133"/>
      <c r="AX85" s="133"/>
      <c r="AY85" s="133"/>
      <c r="AZ85" s="133"/>
      <c r="BA85" s="133"/>
      <c r="BB85" s="133"/>
      <c r="BC85" s="133"/>
      <c r="BD85" s="133"/>
      <c r="BE85" s="133"/>
      <c r="BF85" s="133"/>
      <c r="BG85" s="133"/>
      <c r="BH85" s="133"/>
      <c r="BI85" s="133"/>
      <c r="BJ85" s="133"/>
      <c r="BK85" s="133"/>
      <c r="BL85" s="133"/>
      <c r="BM85" s="133"/>
      <c r="BN85" s="133"/>
      <c r="BO85" s="133"/>
      <c r="BP85" s="133"/>
      <c r="BQ85" s="133"/>
      <c r="BR85" s="133"/>
      <c r="BS85" s="133"/>
      <c r="BT85" s="133"/>
      <c r="BU85" s="133"/>
      <c r="BV85" s="133"/>
      <c r="BW85" s="133"/>
      <c r="BX85" s="133"/>
      <c r="BY85" s="133"/>
      <c r="BZ85" s="133"/>
      <c r="CA85" s="133"/>
      <c r="CB85" s="133"/>
      <c r="CC85" s="133"/>
      <c r="CD85" s="133"/>
      <c r="CE85" s="133"/>
      <c r="CF85" s="133"/>
      <c r="CG85" s="133"/>
      <c r="CH85" s="133"/>
      <c r="CI85" s="133"/>
      <c r="CJ85" s="133"/>
      <c r="CK85" s="133"/>
      <c r="CL85" s="133"/>
      <c r="CM85" s="133"/>
    </row>
    <row r="86" spans="3:91" s="91" customFormat="1" ht="11.25">
      <c r="C86" s="91" t="s">
        <v>188</v>
      </c>
      <c r="D86" s="91">
        <f>COUNTIF(D7:D60,"sg1")</f>
        <v>0</v>
      </c>
      <c r="E86" s="91">
        <f>COUNTIF(E7:E60,"sg3")</f>
        <v>1</v>
      </c>
      <c r="F86" s="91">
        <f>COUNTIF(F7:F60,"sg1")</f>
        <v>0</v>
      </c>
      <c r="G86" s="91">
        <f>COUNTIF(G7:G60,"sg2")</f>
        <v>0</v>
      </c>
      <c r="H86" s="91">
        <f>COUNTIF(H7:H60,"sg2")</f>
        <v>0</v>
      </c>
      <c r="I86" s="91">
        <f>COUNTIF(I7:I60,"sg3")</f>
        <v>0</v>
      </c>
      <c r="J86" s="91">
        <f>COUNTIF(J7:J60,"sg3")</f>
        <v>0</v>
      </c>
      <c r="K86" s="91">
        <f>COUNTIF(K7:K60,"sg2")</f>
        <v>0</v>
      </c>
      <c r="L86" s="91">
        <f>COUNTIF(L7:L60,"sg3")</f>
        <v>0</v>
      </c>
      <c r="M86" s="91">
        <f>COUNTIF(M7:M60,"sg1")</f>
        <v>1</v>
      </c>
      <c r="N86" s="91">
        <f>COUNTIF(N7:N60,"sg1")</f>
        <v>0</v>
      </c>
      <c r="O86" s="91">
        <f>COUNTIF(O7:O60,"sg1")</f>
        <v>0</v>
      </c>
      <c r="P86" s="91">
        <f>COUNTIF(P7:P60,"sg3")</f>
        <v>0</v>
      </c>
      <c r="Q86" s="91">
        <f>COUNTIF(Q7:Q60,"sg1")</f>
        <v>0</v>
      </c>
      <c r="R86" s="91">
        <f>COUNTIF(R7:R60,"sg3")</f>
        <v>0</v>
      </c>
      <c r="S86" s="91">
        <f>COUNTIF(S7:S60,"sg3")</f>
        <v>2</v>
      </c>
      <c r="T86" s="91">
        <f>COUNTIF(T7:T60,"sg3")</f>
        <v>2</v>
      </c>
      <c r="U86" s="91">
        <f>COUNTIF(U7:U60,"sg3")</f>
        <v>2</v>
      </c>
      <c r="V86" s="91">
        <f>COUNTIF(V7:V60,"sg2")</f>
        <v>2</v>
      </c>
      <c r="W86" s="91">
        <f>COUNTIF(W7:W60,"sg1")</f>
        <v>0</v>
      </c>
      <c r="X86" s="91">
        <f>COUNTIF(X7:X60,"sg3")</f>
        <v>0</v>
      </c>
      <c r="Y86" s="91">
        <f>COUNTIF(Y7:Y60,"sg2")</f>
        <v>0</v>
      </c>
      <c r="Z86" s="91">
        <f>COUNTIF(Z7:Z60,"sg1")</f>
        <v>0</v>
      </c>
      <c r="AA86" s="91">
        <f>COUNTIF(AA7:AA60,"sg2")</f>
        <v>0</v>
      </c>
      <c r="AB86" s="91">
        <f>COUNTIF(AB7:AB60,"sg1")</f>
        <v>2</v>
      </c>
      <c r="AC86" s="91">
        <f>COUNTIF(AC7:AC60,"sg3")</f>
        <v>0</v>
      </c>
      <c r="AE86" s="91">
        <f>COUNTIF(AE7:AE60,"sg3")</f>
        <v>0</v>
      </c>
      <c r="AF86" s="133"/>
      <c r="AG86" s="133"/>
      <c r="AH86" s="133"/>
      <c r="AI86" s="133"/>
      <c r="AJ86" s="133"/>
      <c r="AK86" s="133"/>
      <c r="AL86" s="133"/>
      <c r="AM86" s="133"/>
      <c r="AN86" s="133"/>
      <c r="AO86" s="133"/>
      <c r="AP86" s="133"/>
      <c r="AQ86" s="133"/>
      <c r="AR86" s="133"/>
      <c r="AS86" s="133"/>
      <c r="AT86" s="133"/>
      <c r="AU86" s="133"/>
      <c r="AV86" s="133"/>
      <c r="AW86" s="133"/>
      <c r="AX86" s="133"/>
      <c r="AY86" s="133"/>
      <c r="AZ86" s="133"/>
      <c r="BA86" s="133"/>
      <c r="BB86" s="133"/>
      <c r="BC86" s="133"/>
      <c r="BD86" s="133"/>
      <c r="BE86" s="133"/>
      <c r="BF86" s="133"/>
      <c r="BG86" s="133"/>
      <c r="BH86" s="133"/>
      <c r="BI86" s="133"/>
      <c r="BJ86" s="133"/>
      <c r="BK86" s="133"/>
      <c r="BL86" s="133"/>
      <c r="BM86" s="133"/>
      <c r="BN86" s="133"/>
      <c r="BO86" s="133"/>
      <c r="BP86" s="133"/>
      <c r="BQ86" s="133"/>
      <c r="BR86" s="133"/>
      <c r="BS86" s="133"/>
      <c r="BT86" s="133"/>
      <c r="BU86" s="133"/>
      <c r="BV86" s="133"/>
      <c r="BW86" s="133"/>
      <c r="BX86" s="133"/>
      <c r="BY86" s="133"/>
      <c r="BZ86" s="133"/>
      <c r="CA86" s="133"/>
      <c r="CB86" s="133"/>
      <c r="CC86" s="133"/>
      <c r="CD86" s="133"/>
      <c r="CE86" s="133"/>
      <c r="CF86" s="133"/>
      <c r="CG86" s="133"/>
      <c r="CH86" s="133"/>
      <c r="CI86" s="133"/>
      <c r="CJ86" s="133"/>
      <c r="CK86" s="133"/>
      <c r="CL86" s="133"/>
      <c r="CM86" s="133"/>
    </row>
    <row r="87" spans="3:91" s="91" customFormat="1" ht="11.25">
      <c r="C87" s="91" t="s">
        <v>33</v>
      </c>
      <c r="H87" s="100">
        <f>COUNTIF(H7:H60,"d3")</f>
        <v>0</v>
      </c>
      <c r="I87" s="100">
        <f>COUNTIF(I7:I60,"d3")</f>
        <v>0</v>
      </c>
      <c r="J87" s="100">
        <f>COUNTIF(J7:J60,"d2")</f>
        <v>0</v>
      </c>
      <c r="K87" s="91">
        <f>COUNTIF(K7:K60,"d2")</f>
        <v>0</v>
      </c>
      <c r="L87" s="91">
        <f t="shared" ref="L87:Q87" si="127">COUNTIF(L7:L60,"d4")</f>
        <v>0</v>
      </c>
      <c r="M87" s="91">
        <f t="shared" si="127"/>
        <v>0</v>
      </c>
      <c r="N87" s="91">
        <f t="shared" si="127"/>
        <v>0</v>
      </c>
      <c r="O87" s="91">
        <f t="shared" si="127"/>
        <v>0</v>
      </c>
      <c r="P87" s="91">
        <f t="shared" si="127"/>
        <v>0</v>
      </c>
      <c r="Q87" s="91">
        <f t="shared" si="127"/>
        <v>0</v>
      </c>
      <c r="R87" s="91">
        <f>COUNTIF(R7:R60,"d5")</f>
        <v>0</v>
      </c>
      <c r="S87" s="91">
        <f>COUNTIF(S7:S60,"d5")</f>
        <v>1</v>
      </c>
      <c r="T87" s="91">
        <f>COUNTIF(T7:T60,"d5")</f>
        <v>1</v>
      </c>
      <c r="U87" s="91">
        <f>COUNTIF(U7:U60,"d5")</f>
        <v>4</v>
      </c>
      <c r="V87" s="91">
        <f>COUNTIF(V7:V60,"d5")</f>
        <v>1</v>
      </c>
      <c r="W87" s="91">
        <f>COUNTIF(W7:W60,"d4")</f>
        <v>0</v>
      </c>
      <c r="X87" s="91">
        <f>COUNTIF(X7:X60,"d3")</f>
        <v>0</v>
      </c>
      <c r="Y87" s="91">
        <f>COUNTIF(Y7:Y60,"d5")</f>
        <v>0</v>
      </c>
      <c r="Z87" s="91">
        <f>COUNTIF(Z7:Z60,"d3")</f>
        <v>0</v>
      </c>
      <c r="AA87" s="91">
        <f>COUNTIF(AA7:AA60,"d4")</f>
        <v>0</v>
      </c>
      <c r="AB87" s="91">
        <f>COUNTIF(AB7:AB60,"d4")</f>
        <v>0</v>
      </c>
      <c r="AC87" s="91">
        <f>COUNTIF(AC7:AC60,"d5")</f>
        <v>0</v>
      </c>
      <c r="AE87" s="91">
        <f>COUNTIF(AE7:AE60,"d5")</f>
        <v>0</v>
      </c>
      <c r="AF87" s="133"/>
      <c r="AG87" s="133"/>
      <c r="AH87" s="133"/>
      <c r="AI87" s="133"/>
      <c r="AJ87" s="133"/>
      <c r="AK87" s="133"/>
      <c r="AL87" s="133"/>
      <c r="AM87" s="133"/>
      <c r="AN87" s="133"/>
      <c r="AO87" s="133"/>
      <c r="AP87" s="133"/>
      <c r="AQ87" s="133"/>
      <c r="AR87" s="133"/>
      <c r="AS87" s="133"/>
      <c r="AT87" s="133"/>
      <c r="AU87" s="133"/>
      <c r="AV87" s="133"/>
      <c r="AW87" s="133"/>
      <c r="AX87" s="133"/>
      <c r="AY87" s="133"/>
      <c r="AZ87" s="133"/>
      <c r="BA87" s="133"/>
      <c r="BB87" s="133"/>
      <c r="BC87" s="133"/>
      <c r="BD87" s="133"/>
      <c r="BE87" s="133"/>
      <c r="BF87" s="133"/>
      <c r="BG87" s="133"/>
      <c r="BH87" s="133"/>
      <c r="BI87" s="133"/>
      <c r="BJ87" s="133"/>
      <c r="BK87" s="133"/>
      <c r="BL87" s="133"/>
      <c r="BM87" s="133"/>
      <c r="BN87" s="133"/>
      <c r="BO87" s="133"/>
      <c r="BP87" s="133"/>
      <c r="BQ87" s="133"/>
      <c r="BR87" s="133"/>
      <c r="BS87" s="133"/>
      <c r="BT87" s="133"/>
      <c r="BU87" s="133"/>
      <c r="BV87" s="133"/>
      <c r="BW87" s="133"/>
      <c r="BX87" s="133"/>
      <c r="BY87" s="133"/>
      <c r="BZ87" s="133"/>
      <c r="CA87" s="133"/>
      <c r="CB87" s="133"/>
      <c r="CC87" s="133"/>
      <c r="CD87" s="133"/>
      <c r="CE87" s="133"/>
      <c r="CF87" s="133"/>
      <c r="CG87" s="133"/>
      <c r="CH87" s="133"/>
      <c r="CI87" s="133"/>
      <c r="CJ87" s="133"/>
      <c r="CK87" s="133"/>
      <c r="CL87" s="133"/>
      <c r="CM87" s="133"/>
    </row>
    <row r="88" spans="3:91" s="91" customFormat="1" ht="11.25">
      <c r="C88" s="91" t="s">
        <v>5</v>
      </c>
      <c r="G88" s="100">
        <f>COUNTIF(G7:G60,"g2")</f>
        <v>0</v>
      </c>
      <c r="J88" s="91">
        <f>COUNTIF(J7:J60,"g2")</f>
        <v>0</v>
      </c>
      <c r="K88" s="91">
        <f>COUNTIF(K7:K60,"g2")</f>
        <v>0</v>
      </c>
      <c r="M88" s="91">
        <f>COUNTIF(M7:M60,"g2")</f>
        <v>0</v>
      </c>
      <c r="N88" s="91">
        <f>COUNTIF(N7:N60,"g2")</f>
        <v>0</v>
      </c>
      <c r="P88" s="91">
        <f>COUNTIF(P7:P60,"g1")</f>
        <v>0</v>
      </c>
      <c r="Q88" s="91">
        <f>COUNTIF(Q7:Q60,"g1")</f>
        <v>0</v>
      </c>
      <c r="R88" s="91">
        <f t="shared" ref="R88:AC88" si="128">COUNTIF(R7:R60,"g2")</f>
        <v>3</v>
      </c>
      <c r="S88" s="91">
        <f t="shared" si="128"/>
        <v>0</v>
      </c>
      <c r="T88" s="91">
        <f t="shared" si="128"/>
        <v>0</v>
      </c>
      <c r="U88" s="91">
        <f t="shared" si="128"/>
        <v>0</v>
      </c>
      <c r="V88" s="91">
        <f t="shared" si="128"/>
        <v>2</v>
      </c>
      <c r="W88" s="91">
        <f t="shared" si="128"/>
        <v>2</v>
      </c>
      <c r="X88" s="91">
        <f t="shared" si="128"/>
        <v>0</v>
      </c>
      <c r="Y88" s="91">
        <f t="shared" si="128"/>
        <v>0</v>
      </c>
      <c r="Z88" s="91">
        <f t="shared" si="128"/>
        <v>0</v>
      </c>
      <c r="AA88" s="91">
        <f t="shared" si="128"/>
        <v>2</v>
      </c>
      <c r="AB88" s="91">
        <f t="shared" si="128"/>
        <v>0</v>
      </c>
      <c r="AC88" s="91">
        <f t="shared" si="128"/>
        <v>0</v>
      </c>
      <c r="AE88" s="91">
        <f>COUNTIF(AE7:AE60,"g2")</f>
        <v>2</v>
      </c>
      <c r="AF88" s="133"/>
      <c r="AG88" s="133"/>
      <c r="AH88" s="133"/>
      <c r="AI88" s="133"/>
      <c r="AJ88" s="133"/>
      <c r="AK88" s="133"/>
      <c r="AL88" s="133"/>
      <c r="AM88" s="133"/>
      <c r="AN88" s="133"/>
      <c r="AO88" s="133"/>
      <c r="AP88" s="133"/>
      <c r="AQ88" s="133"/>
      <c r="AR88" s="133"/>
      <c r="AS88" s="133"/>
      <c r="AT88" s="133"/>
      <c r="AU88" s="133"/>
      <c r="AV88" s="133"/>
      <c r="AW88" s="133"/>
      <c r="AX88" s="133"/>
      <c r="AY88" s="133"/>
      <c r="AZ88" s="133"/>
      <c r="BA88" s="133"/>
      <c r="BB88" s="133"/>
      <c r="BC88" s="133"/>
      <c r="BD88" s="133"/>
      <c r="BE88" s="133"/>
      <c r="BF88" s="133"/>
      <c r="BG88" s="133"/>
      <c r="BH88" s="133"/>
      <c r="BI88" s="133"/>
      <c r="BJ88" s="133"/>
      <c r="BK88" s="133"/>
      <c r="BL88" s="133"/>
      <c r="BM88" s="133"/>
      <c r="BN88" s="133"/>
      <c r="BO88" s="133"/>
      <c r="BP88" s="133"/>
      <c r="BQ88" s="133"/>
      <c r="BR88" s="133"/>
      <c r="BS88" s="133"/>
      <c r="BT88" s="133"/>
      <c r="BU88" s="133"/>
      <c r="BV88" s="133"/>
      <c r="BW88" s="133"/>
      <c r="BX88" s="133"/>
      <c r="BY88" s="133"/>
      <c r="BZ88" s="133"/>
      <c r="CA88" s="133"/>
      <c r="CB88" s="133"/>
      <c r="CC88" s="133"/>
      <c r="CD88" s="133"/>
      <c r="CE88" s="133"/>
      <c r="CF88" s="133"/>
      <c r="CG88" s="133"/>
      <c r="CH88" s="133"/>
      <c r="CI88" s="133"/>
      <c r="CJ88" s="133"/>
      <c r="CK88" s="133"/>
      <c r="CL88" s="133"/>
      <c r="CM88" s="133"/>
    </row>
    <row r="89" spans="3:91" s="91" customFormat="1" ht="11.25">
      <c r="C89" s="91" t="s">
        <v>485</v>
      </c>
      <c r="D89" s="91">
        <f>COUNTIF(D7:D60,"a1")</f>
        <v>0</v>
      </c>
      <c r="E89" s="91">
        <f>COUNTIF(E7:E60,"a3")</f>
        <v>0</v>
      </c>
      <c r="F89" s="91">
        <f>COUNTIF(F7:F60,"a6")</f>
        <v>0</v>
      </c>
      <c r="G89" s="91">
        <f>COUNTIF(G7:G60,"a2")</f>
        <v>0</v>
      </c>
      <c r="H89" s="91">
        <f>COUNTIF(H7:H60,"a4")</f>
        <v>0</v>
      </c>
      <c r="I89" s="91">
        <f>COUNTIF(I7:I60,"a6")</f>
        <v>0</v>
      </c>
      <c r="J89" s="91">
        <f>COUNTIF(J7:J60,"a5")</f>
        <v>0</v>
      </c>
      <c r="K89" s="100">
        <f>COUNTIF(K7:K60,"a4")</f>
        <v>0</v>
      </c>
      <c r="L89" s="91">
        <f>COUNTIF(L7:L60,"a6")</f>
        <v>0</v>
      </c>
      <c r="M89" s="91">
        <f>COUNTIF(M7:M60,"a2")</f>
        <v>0</v>
      </c>
      <c r="N89" s="91">
        <f>COUNTIF(N7:N60,"a5")</f>
        <v>0</v>
      </c>
      <c r="O89" s="91">
        <f>COUNTIF(O7:O60,"a4")</f>
        <v>0</v>
      </c>
      <c r="P89" s="91">
        <f>COUNTIF(P7:P60,"a4")</f>
        <v>0</v>
      </c>
      <c r="Q89" s="91">
        <f>COUNTIF(Q7:Q60,"a4")</f>
        <v>3</v>
      </c>
      <c r="R89" s="91">
        <f>COUNTIF(R7:R60,"a3")</f>
        <v>0</v>
      </c>
      <c r="S89" s="91">
        <f>COUNTIF(S7:S60,"a1")</f>
        <v>0</v>
      </c>
      <c r="T89" s="91">
        <f>COUNTIF(T7:T60,"a1")</f>
        <v>0</v>
      </c>
      <c r="U89" s="91">
        <f>COUNTIF(U7:U60,"a2")</f>
        <v>0</v>
      </c>
      <c r="V89" s="91">
        <f>COUNTIF(V7:V60,"a3")</f>
        <v>0</v>
      </c>
      <c r="W89" s="91">
        <f>COUNTIF(W7:W60,"a5")</f>
        <v>3</v>
      </c>
      <c r="X89" s="91">
        <f>COUNTIF(X7:X60,"a6")</f>
        <v>0</v>
      </c>
      <c r="Y89" s="91">
        <f>COUNTIF(Y7:Y60,"a2")</f>
        <v>0</v>
      </c>
      <c r="Z89" s="91">
        <f>COUNTIF(Z7:Z60,"a3")</f>
        <v>0</v>
      </c>
      <c r="AA89" s="91">
        <f>COUNTIF(AA7:AA60,"a3")</f>
        <v>0</v>
      </c>
      <c r="AB89" s="91">
        <f>COUNTIF(AB7:AB60,"a5")</f>
        <v>0</v>
      </c>
      <c r="AC89" s="91">
        <f>COUNTIF(AC7:AC60,"a5")</f>
        <v>3</v>
      </c>
      <c r="AE89" s="91">
        <f>COUNTIF(AE7:AE60,"a1")</f>
        <v>0</v>
      </c>
      <c r="AF89" s="133"/>
      <c r="AG89" s="133"/>
      <c r="AH89" s="133"/>
      <c r="AI89" s="133"/>
      <c r="AJ89" s="133"/>
      <c r="AK89" s="133"/>
      <c r="AL89" s="133"/>
      <c r="AM89" s="133"/>
      <c r="AN89" s="133"/>
      <c r="AO89" s="133"/>
      <c r="AP89" s="133"/>
      <c r="AQ89" s="133"/>
      <c r="AR89" s="133"/>
      <c r="AS89" s="133"/>
      <c r="AT89" s="133"/>
      <c r="AU89" s="133"/>
      <c r="AV89" s="133"/>
      <c r="AW89" s="133"/>
      <c r="AX89" s="133"/>
      <c r="AY89" s="133"/>
      <c r="AZ89" s="133"/>
      <c r="BA89" s="133"/>
      <c r="BB89" s="133"/>
      <c r="BC89" s="133"/>
      <c r="BD89" s="133"/>
      <c r="BE89" s="133"/>
      <c r="BF89" s="133"/>
      <c r="BG89" s="133"/>
      <c r="BH89" s="133"/>
      <c r="BI89" s="133"/>
      <c r="BJ89" s="133"/>
      <c r="BK89" s="133"/>
      <c r="BL89" s="133"/>
      <c r="BM89" s="133"/>
      <c r="BN89" s="133"/>
      <c r="BO89" s="133"/>
      <c r="BP89" s="133"/>
      <c r="BQ89" s="133"/>
      <c r="BR89" s="133"/>
      <c r="BS89" s="133"/>
      <c r="BT89" s="133"/>
      <c r="BU89" s="133"/>
      <c r="BV89" s="133"/>
      <c r="BW89" s="133"/>
      <c r="BX89" s="133"/>
      <c r="BY89" s="133"/>
      <c r="BZ89" s="133"/>
      <c r="CA89" s="133"/>
      <c r="CB89" s="133"/>
      <c r="CC89" s="133"/>
      <c r="CD89" s="133"/>
      <c r="CE89" s="133"/>
      <c r="CF89" s="133"/>
      <c r="CG89" s="133"/>
      <c r="CH89" s="133"/>
      <c r="CI89" s="133"/>
      <c r="CJ89" s="133"/>
      <c r="CK89" s="133"/>
      <c r="CL89" s="133"/>
      <c r="CM89" s="133"/>
    </row>
    <row r="90" spans="3:91" s="91" customFormat="1" ht="11.25">
      <c r="C90" s="91" t="s">
        <v>35</v>
      </c>
      <c r="D90" s="91">
        <f>COUNTIF(D7:D60,"tq4")</f>
        <v>0</v>
      </c>
      <c r="E90" s="91">
        <f>COUNTIF(E7:E60,"tq4")</f>
        <v>0</v>
      </c>
      <c r="F90" s="91">
        <f>COUNTIF(F7:F60,"tq4")</f>
        <v>0</v>
      </c>
      <c r="G90" s="91">
        <f>COUNTIF(G7:G60,"tq1")</f>
        <v>3</v>
      </c>
      <c r="H90" s="91">
        <f>COUNTIF(H7:H60,"tq1")</f>
        <v>3</v>
      </c>
      <c r="I90" s="91">
        <f>COUNTIF(I7:I60,"tq1")</f>
        <v>1</v>
      </c>
      <c r="J90" s="100">
        <f>COUNTIF(J7:J60,"tq4")</f>
        <v>0</v>
      </c>
      <c r="K90" s="100">
        <f>COUNTIF(K7:K60,"tq4")</f>
        <v>0</v>
      </c>
      <c r="L90" s="91">
        <f>COUNTIF(L7:L60,"tq4")</f>
        <v>0</v>
      </c>
      <c r="M90" s="91">
        <f>COUNTIF(M7:M60,"tq4")</f>
        <v>0</v>
      </c>
      <c r="N90" s="91">
        <f>COUNTIF(N7:N60,"tq4")</f>
        <v>0</v>
      </c>
      <c r="O90" s="91">
        <f>COUNTIF(O7:O60,"tq1")</f>
        <v>0</v>
      </c>
      <c r="P90" s="91">
        <f>COUNTIF(P7:P60,"tq1")</f>
        <v>0</v>
      </c>
      <c r="Q90" s="91">
        <f>COUNTIF(Q7:Q60,"tq1")</f>
        <v>1</v>
      </c>
      <c r="R90" s="91">
        <f>COUNTIF(R7:R60,"tq1")</f>
        <v>1</v>
      </c>
      <c r="S90" s="91">
        <f>COUNTIF(S7:S60,"tq4")</f>
        <v>2</v>
      </c>
      <c r="T90" s="100">
        <f>COUNTIF(T7:T60,"tq3")</f>
        <v>1</v>
      </c>
      <c r="U90" s="100">
        <f>COUNTIF(U7:U60,"tq3")</f>
        <v>1</v>
      </c>
      <c r="V90" s="91">
        <f>COUNTIF(V7:V60,"tq4")</f>
        <v>2</v>
      </c>
      <c r="W90" s="91">
        <f>COUNTIF(W7:W60,"tq4")</f>
        <v>2</v>
      </c>
      <c r="X90" s="91">
        <f>COUNTIF(X7:X60,"tq4")</f>
        <v>2</v>
      </c>
      <c r="Y90" s="91">
        <f>COUNTIF(Y7:Y60,"tq4")</f>
        <v>2</v>
      </c>
      <c r="Z90" s="91">
        <f>COUNTIF(Z7:Z60,"tq3")</f>
        <v>0</v>
      </c>
      <c r="AA90" s="91">
        <f>COUNTIF(AA7:AA60,"tq3")</f>
        <v>0</v>
      </c>
      <c r="AB90" s="91">
        <f>COUNTIF(AB7:AB60,"tq3")</f>
        <v>0</v>
      </c>
      <c r="AC90" s="91">
        <f>COUNTIF(AC7:AC60,"tq3")</f>
        <v>0</v>
      </c>
      <c r="AE90" s="91">
        <f>COUNTIF(AE7:AE60,"tq3")</f>
        <v>0</v>
      </c>
      <c r="AF90" s="133"/>
      <c r="AG90" s="133"/>
      <c r="AH90" s="133"/>
      <c r="AI90" s="133"/>
      <c r="AJ90" s="133"/>
      <c r="AK90" s="133"/>
      <c r="AL90" s="133"/>
      <c r="AM90" s="133"/>
      <c r="AN90" s="133"/>
      <c r="AO90" s="133"/>
      <c r="AP90" s="133"/>
      <c r="AQ90" s="133"/>
      <c r="AR90" s="133"/>
      <c r="AS90" s="133"/>
      <c r="AT90" s="133"/>
      <c r="AU90" s="133"/>
      <c r="AV90" s="133"/>
      <c r="AW90" s="133"/>
      <c r="AX90" s="133"/>
      <c r="AY90" s="133"/>
      <c r="AZ90" s="133"/>
      <c r="BA90" s="133"/>
      <c r="BB90" s="133"/>
      <c r="BC90" s="133"/>
      <c r="BD90" s="133"/>
      <c r="BE90" s="133"/>
      <c r="BF90" s="133"/>
      <c r="BG90" s="133"/>
      <c r="BH90" s="133"/>
      <c r="BI90" s="133"/>
      <c r="BJ90" s="133"/>
      <c r="BK90" s="133"/>
      <c r="BL90" s="133"/>
      <c r="BM90" s="133"/>
      <c r="BN90" s="133"/>
      <c r="BO90" s="133"/>
      <c r="BP90" s="133"/>
      <c r="BQ90" s="133"/>
      <c r="BR90" s="133"/>
      <c r="BS90" s="133"/>
      <c r="BT90" s="133"/>
      <c r="BU90" s="133"/>
      <c r="BV90" s="133"/>
      <c r="BW90" s="133"/>
      <c r="BX90" s="133"/>
      <c r="BY90" s="133"/>
      <c r="BZ90" s="133"/>
      <c r="CA90" s="133"/>
      <c r="CB90" s="133"/>
      <c r="CC90" s="133"/>
      <c r="CD90" s="133"/>
      <c r="CE90" s="133"/>
      <c r="CF90" s="133"/>
      <c r="CG90" s="133"/>
      <c r="CH90" s="133"/>
      <c r="CI90" s="133"/>
      <c r="CJ90" s="133"/>
      <c r="CK90" s="133"/>
      <c r="CL90" s="133"/>
      <c r="CM90" s="133"/>
    </row>
    <row r="91" spans="3:91" s="91" customFormat="1" ht="11.25">
      <c r="C91" s="91" t="s">
        <v>283</v>
      </c>
      <c r="D91" s="91">
        <f>COUNTIF(D7:D60,"q1")</f>
        <v>0</v>
      </c>
      <c r="E91" s="91">
        <f>COUNTIF(E7:E60,"q1")</f>
        <v>0</v>
      </c>
      <c r="F91" s="91">
        <f>COUNTIF(F7:F60,"q1")</f>
        <v>0</v>
      </c>
      <c r="G91" s="91">
        <f>COUNTIF(G7:G60,"q2")</f>
        <v>0</v>
      </c>
      <c r="H91" s="91">
        <f>COUNTIF(H7:H60,"q2")</f>
        <v>0</v>
      </c>
      <c r="I91" s="91">
        <f>COUNTIF(I7:I60,"q2")</f>
        <v>0</v>
      </c>
      <c r="J91" s="91">
        <f>COUNTIF(J7:J60,"TQ1")</f>
        <v>0</v>
      </c>
      <c r="K91" s="91">
        <f>COUNTIF(K7:K60,"TQ1")</f>
        <v>0</v>
      </c>
      <c r="L91" s="91">
        <f t="shared" ref="L91:R91" si="129">COUNTIF(L7:L60,"q2")</f>
        <v>0</v>
      </c>
      <c r="M91" s="91">
        <f t="shared" si="129"/>
        <v>0</v>
      </c>
      <c r="N91" s="91">
        <f t="shared" si="129"/>
        <v>1</v>
      </c>
      <c r="O91" s="91">
        <f t="shared" si="129"/>
        <v>1</v>
      </c>
      <c r="P91" s="91">
        <f t="shared" si="129"/>
        <v>1</v>
      </c>
      <c r="Q91" s="91">
        <f t="shared" si="129"/>
        <v>0</v>
      </c>
      <c r="R91" s="91">
        <f t="shared" si="129"/>
        <v>0</v>
      </c>
      <c r="S91" s="91">
        <f>COUNTIF(S7:S60,"tq3")</f>
        <v>0</v>
      </c>
      <c r="T91" s="100">
        <f t="shared" ref="T91:Y91" si="130">COUNTIF(T7:T60,"q2")</f>
        <v>0</v>
      </c>
      <c r="U91" s="100">
        <f t="shared" si="130"/>
        <v>0</v>
      </c>
      <c r="V91" s="91">
        <f t="shared" si="130"/>
        <v>0</v>
      </c>
      <c r="W91" s="91">
        <f t="shared" si="130"/>
        <v>0</v>
      </c>
      <c r="X91" s="91">
        <f t="shared" si="130"/>
        <v>1</v>
      </c>
      <c r="Y91" s="91">
        <f t="shared" si="130"/>
        <v>1</v>
      </c>
      <c r="Z91" s="91">
        <f>COUNTIF(Z7:Z60,"q1")</f>
        <v>0</v>
      </c>
      <c r="AA91" s="91">
        <f>COUNTIF(AA7:AA60,"Q1")</f>
        <v>0</v>
      </c>
      <c r="AB91" s="91">
        <f>COUNTIF(AB7:AB60,"Q1")</f>
        <v>0</v>
      </c>
      <c r="AC91" s="91">
        <f>COUNTIF(AC7:AC60,"Q1")</f>
        <v>0</v>
      </c>
      <c r="AE91" s="91">
        <f>COUNTIF(AE7:AE60,"Q1")</f>
        <v>0</v>
      </c>
      <c r="AF91" s="133"/>
      <c r="AG91" s="133"/>
      <c r="AH91" s="133"/>
      <c r="AI91" s="133"/>
      <c r="AJ91" s="133"/>
      <c r="AK91" s="133"/>
      <c r="AL91" s="133"/>
      <c r="AM91" s="133"/>
      <c r="AN91" s="133"/>
      <c r="AO91" s="133"/>
      <c r="AP91" s="133"/>
      <c r="AQ91" s="133"/>
      <c r="AR91" s="133"/>
      <c r="AS91" s="133"/>
      <c r="AT91" s="133"/>
      <c r="AU91" s="133"/>
      <c r="AV91" s="133"/>
      <c r="AW91" s="133"/>
      <c r="AX91" s="133"/>
      <c r="AY91" s="133"/>
      <c r="AZ91" s="133"/>
      <c r="BA91" s="133"/>
      <c r="BB91" s="133"/>
      <c r="BC91" s="133"/>
      <c r="BD91" s="133"/>
      <c r="BE91" s="133"/>
      <c r="BF91" s="133"/>
      <c r="BG91" s="133"/>
      <c r="BH91" s="133"/>
      <c r="BI91" s="133"/>
      <c r="BJ91" s="133"/>
      <c r="BK91" s="133"/>
      <c r="BL91" s="133"/>
      <c r="BM91" s="133"/>
      <c r="BN91" s="133"/>
      <c r="BO91" s="133"/>
      <c r="BP91" s="133"/>
      <c r="BQ91" s="133"/>
      <c r="BR91" s="133"/>
      <c r="BS91" s="133"/>
      <c r="BT91" s="133"/>
      <c r="BU91" s="133"/>
      <c r="BV91" s="133"/>
      <c r="BW91" s="133"/>
      <c r="BX91" s="133"/>
      <c r="BY91" s="133"/>
      <c r="BZ91" s="133"/>
      <c r="CA91" s="133"/>
      <c r="CB91" s="133"/>
      <c r="CC91" s="133"/>
      <c r="CD91" s="133"/>
      <c r="CE91" s="133"/>
      <c r="CF91" s="133"/>
      <c r="CG91" s="133"/>
      <c r="CH91" s="133"/>
      <c r="CI91" s="133"/>
      <c r="CJ91" s="133"/>
      <c r="CK91" s="133"/>
      <c r="CL91" s="133"/>
      <c r="CM91" s="133"/>
    </row>
    <row r="92" spans="3:91" s="91" customFormat="1" ht="11.25">
      <c r="C92" s="91" t="s">
        <v>38</v>
      </c>
      <c r="L92" s="91">
        <f>COUNTIF(L7:L60,"tt7")</f>
        <v>0</v>
      </c>
      <c r="M92" s="91">
        <f>COUNTIF(M7:M60,"tt6")</f>
        <v>0</v>
      </c>
      <c r="N92" s="91">
        <f>COUNTIF(N40:N59,"tt5")</f>
        <v>0</v>
      </c>
      <c r="O92" s="91">
        <f>COUNTIF(O7:O60,"tt4")</f>
        <v>0</v>
      </c>
      <c r="P92" s="91">
        <f>COUNTIF(P7:P60,"tt9")</f>
        <v>0</v>
      </c>
      <c r="Q92" s="91">
        <f>COUNTIF(Q7:Q60,"tt1")</f>
        <v>0</v>
      </c>
      <c r="R92" s="91">
        <f>COUNTIF(R7:R60,"tt1")</f>
        <v>4</v>
      </c>
      <c r="S92" s="100">
        <f>COUNTIF(S7:S60,"tt")</f>
        <v>0</v>
      </c>
      <c r="T92" s="100">
        <f>COUNTIF(T7:T60,"tt1")</f>
        <v>0</v>
      </c>
      <c r="U92" s="100">
        <f>COUNTIF(U7:U60,"tt1")</f>
        <v>0</v>
      </c>
      <c r="AF92" s="133"/>
      <c r="AG92" s="133"/>
      <c r="AH92" s="133"/>
      <c r="AI92" s="133"/>
      <c r="AJ92" s="133"/>
      <c r="AK92" s="133"/>
      <c r="AL92" s="133"/>
      <c r="AM92" s="133"/>
      <c r="AN92" s="133"/>
      <c r="AO92" s="133"/>
      <c r="AP92" s="133"/>
      <c r="AQ92" s="133"/>
      <c r="AR92" s="133"/>
      <c r="AS92" s="133"/>
      <c r="AT92" s="133"/>
      <c r="AU92" s="133"/>
      <c r="AV92" s="133"/>
      <c r="AW92" s="133"/>
      <c r="AX92" s="133"/>
      <c r="AY92" s="133"/>
      <c r="AZ92" s="133"/>
      <c r="BA92" s="133"/>
      <c r="BB92" s="133"/>
      <c r="BC92" s="133"/>
      <c r="BD92" s="133"/>
      <c r="BE92" s="133"/>
      <c r="BF92" s="133"/>
      <c r="BG92" s="133"/>
      <c r="BH92" s="133"/>
      <c r="BI92" s="133"/>
      <c r="BJ92" s="133"/>
      <c r="BK92" s="133"/>
      <c r="BL92" s="133"/>
      <c r="BM92" s="133"/>
      <c r="BN92" s="133"/>
      <c r="BO92" s="133"/>
      <c r="BP92" s="133"/>
      <c r="BQ92" s="133"/>
      <c r="BR92" s="133"/>
      <c r="BS92" s="133"/>
      <c r="BT92" s="133"/>
      <c r="BU92" s="133"/>
      <c r="BV92" s="133"/>
      <c r="BW92" s="133"/>
      <c r="BX92" s="133"/>
      <c r="BY92" s="133"/>
      <c r="BZ92" s="133"/>
      <c r="CA92" s="133"/>
      <c r="CB92" s="133"/>
      <c r="CC92" s="133"/>
      <c r="CD92" s="133"/>
      <c r="CE92" s="133"/>
      <c r="CF92" s="133"/>
      <c r="CG92" s="133"/>
      <c r="CH92" s="133"/>
      <c r="CI92" s="133"/>
      <c r="CJ92" s="133"/>
      <c r="CK92" s="133"/>
      <c r="CL92" s="133"/>
      <c r="CM92" s="133"/>
    </row>
    <row r="93" spans="3:91" s="91" customFormat="1" ht="11.25">
      <c r="D93" s="101">
        <f>SUM(D79:D92)</f>
        <v>0</v>
      </c>
      <c r="E93" s="101">
        <f t="shared" ref="E93:AE93" si="131">SUM(E79:E92)</f>
        <v>1</v>
      </c>
      <c r="F93" s="101">
        <f t="shared" si="131"/>
        <v>0</v>
      </c>
      <c r="G93" s="101">
        <f t="shared" si="131"/>
        <v>10</v>
      </c>
      <c r="H93" s="101">
        <f t="shared" si="131"/>
        <v>3</v>
      </c>
      <c r="I93" s="101">
        <f t="shared" si="131"/>
        <v>1</v>
      </c>
      <c r="J93" s="101">
        <f t="shared" si="131"/>
        <v>0</v>
      </c>
      <c r="K93" s="101">
        <f t="shared" si="131"/>
        <v>5</v>
      </c>
      <c r="L93" s="101">
        <f t="shared" si="131"/>
        <v>6</v>
      </c>
      <c r="M93" s="101">
        <f t="shared" si="131"/>
        <v>10</v>
      </c>
      <c r="N93" s="101">
        <f t="shared" si="131"/>
        <v>4</v>
      </c>
      <c r="O93" s="101">
        <f t="shared" si="131"/>
        <v>9</v>
      </c>
      <c r="P93" s="101">
        <f t="shared" si="131"/>
        <v>8</v>
      </c>
      <c r="Q93" s="101">
        <f t="shared" si="131"/>
        <v>8</v>
      </c>
      <c r="R93" s="101">
        <f t="shared" si="131"/>
        <v>11</v>
      </c>
      <c r="S93" s="101">
        <f t="shared" si="131"/>
        <v>5</v>
      </c>
      <c r="T93" s="101">
        <f t="shared" si="131"/>
        <v>4</v>
      </c>
      <c r="U93" s="101">
        <f t="shared" si="131"/>
        <v>15</v>
      </c>
      <c r="V93" s="101">
        <f t="shared" si="131"/>
        <v>10</v>
      </c>
      <c r="W93" s="101">
        <f t="shared" si="131"/>
        <v>7</v>
      </c>
      <c r="X93" s="101">
        <f t="shared" si="131"/>
        <v>11</v>
      </c>
      <c r="Y93" s="101">
        <f t="shared" si="131"/>
        <v>13</v>
      </c>
      <c r="Z93" s="101">
        <f t="shared" si="131"/>
        <v>3</v>
      </c>
      <c r="AA93" s="101">
        <f t="shared" si="131"/>
        <v>2</v>
      </c>
      <c r="AB93" s="101">
        <f t="shared" si="131"/>
        <v>2</v>
      </c>
      <c r="AC93" s="101">
        <f t="shared" si="131"/>
        <v>3</v>
      </c>
      <c r="AD93" s="101"/>
      <c r="AE93" s="101">
        <f t="shared" si="131"/>
        <v>2</v>
      </c>
      <c r="AF93" s="133"/>
      <c r="AG93" s="133"/>
      <c r="AH93" s="133"/>
      <c r="AI93" s="133"/>
      <c r="AJ93" s="133"/>
      <c r="AK93" s="133"/>
      <c r="AL93" s="133"/>
      <c r="AM93" s="133"/>
      <c r="AN93" s="133"/>
      <c r="AO93" s="133"/>
      <c r="AP93" s="133"/>
      <c r="AQ93" s="133"/>
      <c r="AR93" s="133"/>
      <c r="AS93" s="133"/>
      <c r="AT93" s="133"/>
      <c r="AU93" s="133"/>
      <c r="AV93" s="133"/>
      <c r="AW93" s="133"/>
      <c r="AX93" s="133"/>
      <c r="AY93" s="133"/>
      <c r="AZ93" s="133"/>
      <c r="BA93" s="133"/>
      <c r="BB93" s="133"/>
      <c r="BC93" s="133"/>
      <c r="BD93" s="133"/>
      <c r="BE93" s="133"/>
      <c r="BF93" s="133"/>
      <c r="BG93" s="133"/>
      <c r="BH93" s="133"/>
      <c r="BI93" s="133"/>
      <c r="BJ93" s="133"/>
      <c r="BK93" s="133"/>
      <c r="BL93" s="133"/>
      <c r="BM93" s="133"/>
      <c r="BN93" s="133"/>
      <c r="BO93" s="133"/>
      <c r="BP93" s="133"/>
      <c r="BQ93" s="133"/>
      <c r="BR93" s="133"/>
      <c r="BS93" s="133"/>
      <c r="BT93" s="133"/>
      <c r="BU93" s="133"/>
      <c r="BV93" s="133"/>
      <c r="BW93" s="133"/>
      <c r="BX93" s="133"/>
      <c r="BY93" s="133"/>
      <c r="BZ93" s="133"/>
      <c r="CA93" s="133"/>
      <c r="CB93" s="133"/>
      <c r="CC93" s="133"/>
      <c r="CD93" s="133"/>
      <c r="CE93" s="133"/>
      <c r="CF93" s="133"/>
      <c r="CG93" s="133"/>
      <c r="CH93" s="133"/>
      <c r="CI93" s="133"/>
      <c r="CJ93" s="133"/>
      <c r="CK93" s="133"/>
      <c r="CL93" s="133"/>
      <c r="CM93" s="133"/>
    </row>
    <row r="94" spans="3:91" ht="15.75" customHeight="1"/>
    <row r="95" spans="3:91" ht="15.75" customHeight="1"/>
    <row r="96" spans="3:91" ht="15.75" customHeight="1"/>
    <row r="97" spans="32:36" ht="15.75" customHeight="1"/>
    <row r="98" spans="32:36" ht="15.75" customHeight="1"/>
    <row r="99" spans="32:36" ht="15.75" customHeight="1"/>
    <row r="100" spans="32:36" ht="15.75" customHeight="1">
      <c r="AF100" s="89"/>
      <c r="AG100" s="89"/>
      <c r="AH100" s="89"/>
      <c r="AI100" s="89"/>
      <c r="AJ100" s="89"/>
    </row>
    <row r="101" spans="32:36" ht="15.75" customHeight="1">
      <c r="AF101" s="89"/>
      <c r="AG101" s="89"/>
      <c r="AH101" s="89"/>
      <c r="AI101" s="89"/>
      <c r="AJ101" s="89"/>
    </row>
    <row r="102" spans="32:36" ht="15.75" customHeight="1">
      <c r="AF102" s="89"/>
      <c r="AG102" s="89"/>
      <c r="AH102" s="89"/>
      <c r="AI102" s="89"/>
      <c r="AJ102" s="89"/>
    </row>
    <row r="103" spans="32:36" ht="15.75" customHeight="1">
      <c r="AF103" s="89"/>
      <c r="AG103" s="89"/>
      <c r="AH103" s="89"/>
      <c r="AI103" s="89"/>
      <c r="AJ103" s="89"/>
    </row>
    <row r="104" spans="32:36" ht="15.75" customHeight="1">
      <c r="AF104" s="89"/>
      <c r="AG104" s="89"/>
      <c r="AH104" s="89"/>
      <c r="AI104" s="89"/>
      <c r="AJ104" s="89"/>
    </row>
    <row r="105" spans="32:36" ht="15.75" customHeight="1">
      <c r="AF105" s="89"/>
      <c r="AG105" s="89"/>
      <c r="AH105" s="89"/>
      <c r="AI105" s="89"/>
      <c r="AJ105" s="89"/>
    </row>
    <row r="106" spans="32:36" ht="15.75" customHeight="1">
      <c r="AF106" s="89"/>
      <c r="AG106" s="89"/>
      <c r="AH106" s="89"/>
      <c r="AI106" s="89"/>
      <c r="AJ106" s="89"/>
    </row>
    <row r="107" spans="32:36" ht="15.75" customHeight="1"/>
    <row r="108" spans="32:36" ht="15.75" customHeight="1"/>
    <row r="109" spans="32:36" ht="15.75" customHeight="1"/>
    <row r="110" spans="32:36" ht="15.75" customHeight="1"/>
    <row r="111" spans="32:36" ht="15.75" customHeight="1"/>
    <row r="112" spans="32:36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</sheetData>
  <mergeCells count="146">
    <mergeCell ref="A1:AE1"/>
    <mergeCell ref="A2:AE2"/>
    <mergeCell ref="A4:A6"/>
    <mergeCell ref="B4:B6"/>
    <mergeCell ref="A7:A11"/>
    <mergeCell ref="A12:A16"/>
    <mergeCell ref="A52:A55"/>
    <mergeCell ref="A56:A59"/>
    <mergeCell ref="A27:A31"/>
    <mergeCell ref="A40:A43"/>
    <mergeCell ref="A44:A47"/>
    <mergeCell ref="A48:A51"/>
    <mergeCell ref="A17:A21"/>
    <mergeCell ref="A22:A26"/>
    <mergeCell ref="A32:A34"/>
    <mergeCell ref="E62:F62"/>
    <mergeCell ref="E63:F63"/>
    <mergeCell ref="E64:F64"/>
    <mergeCell ref="E65:F65"/>
    <mergeCell ref="E66:F66"/>
    <mergeCell ref="C71:D71"/>
    <mergeCell ref="C68:D68"/>
    <mergeCell ref="C69:D69"/>
    <mergeCell ref="C70:D70"/>
    <mergeCell ref="C65:D65"/>
    <mergeCell ref="C66:D66"/>
    <mergeCell ref="C67:D67"/>
    <mergeCell ref="C63:D63"/>
    <mergeCell ref="C62:D62"/>
    <mergeCell ref="C64:D64"/>
    <mergeCell ref="C74:D74"/>
    <mergeCell ref="E72:F72"/>
    <mergeCell ref="E73:F73"/>
    <mergeCell ref="E74:F74"/>
    <mergeCell ref="E67:F67"/>
    <mergeCell ref="E68:F68"/>
    <mergeCell ref="E69:F69"/>
    <mergeCell ref="E70:F70"/>
    <mergeCell ref="E71:F71"/>
    <mergeCell ref="C72:D72"/>
    <mergeCell ref="C73:D73"/>
    <mergeCell ref="M74:N74"/>
    <mergeCell ref="I68:L68"/>
    <mergeCell ref="I69:L69"/>
    <mergeCell ref="M62:N62"/>
    <mergeCell ref="M63:N63"/>
    <mergeCell ref="M64:N64"/>
    <mergeCell ref="M65:N65"/>
    <mergeCell ref="M66:N66"/>
    <mergeCell ref="M67:N67"/>
    <mergeCell ref="M68:N68"/>
    <mergeCell ref="M69:N69"/>
    <mergeCell ref="I63:L63"/>
    <mergeCell ref="I64:L64"/>
    <mergeCell ref="I65:L65"/>
    <mergeCell ref="I66:L66"/>
    <mergeCell ref="I67:L67"/>
    <mergeCell ref="I70:L70"/>
    <mergeCell ref="I71:L71"/>
    <mergeCell ref="I72:L72"/>
    <mergeCell ref="I73:L73"/>
    <mergeCell ref="I74:L74"/>
    <mergeCell ref="M72:N72"/>
    <mergeCell ref="M73:N73"/>
    <mergeCell ref="I62:L62"/>
    <mergeCell ref="M77:N77"/>
    <mergeCell ref="I75:L75"/>
    <mergeCell ref="I76:L76"/>
    <mergeCell ref="I77:L77"/>
    <mergeCell ref="C75:D75"/>
    <mergeCell ref="E75:F75"/>
    <mergeCell ref="C76:D76"/>
    <mergeCell ref="E76:F76"/>
    <mergeCell ref="C77:D77"/>
    <mergeCell ref="E77:F77"/>
    <mergeCell ref="M75:N75"/>
    <mergeCell ref="M76:N76"/>
    <mergeCell ref="Q77:T77"/>
    <mergeCell ref="Q68:T68"/>
    <mergeCell ref="Q69:T69"/>
    <mergeCell ref="Q70:T70"/>
    <mergeCell ref="Q71:T71"/>
    <mergeCell ref="Q72:T72"/>
    <mergeCell ref="Q63:T63"/>
    <mergeCell ref="Q64:T64"/>
    <mergeCell ref="Q65:T65"/>
    <mergeCell ref="Q66:T66"/>
    <mergeCell ref="Q67:T67"/>
    <mergeCell ref="Q74:T74"/>
    <mergeCell ref="Q75:T75"/>
    <mergeCell ref="Q76:T76"/>
    <mergeCell ref="Y74:AB74"/>
    <mergeCell ref="Y75:AB75"/>
    <mergeCell ref="Y76:AB76"/>
    <mergeCell ref="AC74:AE74"/>
    <mergeCell ref="AC75:AE75"/>
    <mergeCell ref="AC76:AE76"/>
    <mergeCell ref="U77:V77"/>
    <mergeCell ref="U68:V68"/>
    <mergeCell ref="U69:V69"/>
    <mergeCell ref="U70:V70"/>
    <mergeCell ref="U71:V71"/>
    <mergeCell ref="U72:V72"/>
    <mergeCell ref="U74:V74"/>
    <mergeCell ref="U75:V75"/>
    <mergeCell ref="U76:V76"/>
    <mergeCell ref="Y71:AB71"/>
    <mergeCell ref="Y72:AB72"/>
    <mergeCell ref="Y73:AB73"/>
    <mergeCell ref="W78:AE78"/>
    <mergeCell ref="Y77:AB77"/>
    <mergeCell ref="AC77:AE77"/>
    <mergeCell ref="A60:C60"/>
    <mergeCell ref="A61:AE61"/>
    <mergeCell ref="AC69:AE69"/>
    <mergeCell ref="AC70:AE70"/>
    <mergeCell ref="AC71:AE71"/>
    <mergeCell ref="AC72:AE72"/>
    <mergeCell ref="AC73:AE73"/>
    <mergeCell ref="AC64:AE64"/>
    <mergeCell ref="AC65:AE65"/>
    <mergeCell ref="AC66:AE66"/>
    <mergeCell ref="AC67:AE67"/>
    <mergeCell ref="AC68:AE68"/>
    <mergeCell ref="U73:V73"/>
    <mergeCell ref="Q73:T73"/>
    <mergeCell ref="AC62:AE62"/>
    <mergeCell ref="U62:V62"/>
    <mergeCell ref="Y63:AB63"/>
    <mergeCell ref="AC63:AE63"/>
    <mergeCell ref="Y64:AB64"/>
    <mergeCell ref="Y65:AB65"/>
    <mergeCell ref="Y66:AB66"/>
    <mergeCell ref="Q62:T62"/>
    <mergeCell ref="Y62:AB62"/>
    <mergeCell ref="M70:N70"/>
    <mergeCell ref="M71:N71"/>
    <mergeCell ref="U63:V63"/>
    <mergeCell ref="U64:V64"/>
    <mergeCell ref="U65:V65"/>
    <mergeCell ref="U66:V66"/>
    <mergeCell ref="U67:V67"/>
    <mergeCell ref="Y67:AB67"/>
    <mergeCell ref="Y68:AB68"/>
    <mergeCell ref="Y69:AB69"/>
    <mergeCell ref="Y70:AB70"/>
  </mergeCells>
  <phoneticPr fontId="17" type="noConversion"/>
  <printOptions horizontalCentered="1" verticalCentered="1"/>
  <pageMargins left="0.19685039370078741" right="0.19685039370078741" top="0.19685039370078741" bottom="0.19685039370078741" header="0.31496062992125984" footer="0.31496062992125984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C335"/>
  <sheetViews>
    <sheetView topLeftCell="A317" zoomScale="85" zoomScaleNormal="85" workbookViewId="0">
      <selection activeCell="A333" sqref="A333:N333"/>
    </sheetView>
  </sheetViews>
  <sheetFormatPr defaultColWidth="8.375" defaultRowHeight="15"/>
  <cols>
    <col min="1" max="1" width="6.375" style="448" customWidth="1"/>
    <col min="2" max="6" width="5.25" style="448" customWidth="1"/>
    <col min="7" max="7" width="9.5" style="448" customWidth="1"/>
    <col min="8" max="8" width="7.625" style="448" customWidth="1"/>
    <col min="9" max="9" width="5.25" style="448" customWidth="1"/>
    <col min="10" max="10" width="20.625" style="449" hidden="1" customWidth="1"/>
    <col min="11" max="11" width="5.875" style="448" customWidth="1"/>
    <col min="12" max="12" width="5.25" style="447" customWidth="1"/>
    <col min="13" max="13" width="12.625" style="448" customWidth="1"/>
    <col min="14" max="14" width="24.25" style="89" customWidth="1"/>
    <col min="15" max="15" width="11.875" style="450" customWidth="1"/>
    <col min="16" max="16" width="5.75" style="451" customWidth="1"/>
    <col min="17" max="17" width="5" style="451" customWidth="1"/>
    <col min="18" max="18" width="4.625" style="89" customWidth="1"/>
    <col min="19" max="20" width="4.125" style="89" customWidth="1"/>
    <col min="21" max="21" width="4.75" style="89" customWidth="1"/>
    <col min="22" max="23" width="4.375" style="89" customWidth="1"/>
    <col min="24" max="24" width="5.625" style="89" customWidth="1"/>
    <col min="25" max="25" width="4.625" style="89" customWidth="1"/>
    <col min="26" max="26" width="5.375" style="89" customWidth="1"/>
    <col min="27" max="27" width="9.375" style="89" customWidth="1"/>
    <col min="28" max="16384" width="8.375" style="89"/>
  </cols>
  <sheetData>
    <row r="1" spans="1:29">
      <c r="K1" s="446" t="s">
        <v>1</v>
      </c>
    </row>
    <row r="2" spans="1:29">
      <c r="A2" s="925"/>
      <c r="B2" s="925"/>
      <c r="C2" s="925"/>
      <c r="D2" s="925"/>
      <c r="E2" s="925"/>
      <c r="F2" s="925"/>
      <c r="G2" s="925"/>
      <c r="H2" s="925"/>
      <c r="I2" s="925"/>
      <c r="J2" s="925"/>
      <c r="K2" s="925"/>
      <c r="L2" s="925"/>
      <c r="M2" s="925"/>
      <c r="N2" s="925"/>
      <c r="O2" s="925"/>
      <c r="P2" s="925"/>
      <c r="Q2" s="925"/>
      <c r="R2" s="925"/>
      <c r="S2" s="925"/>
      <c r="T2" s="925"/>
      <c r="U2" s="925"/>
      <c r="V2" s="925"/>
      <c r="W2" s="925"/>
      <c r="X2" s="925"/>
      <c r="Y2" s="925"/>
      <c r="Z2" s="925"/>
      <c r="AA2" s="925"/>
    </row>
    <row r="3" spans="1:29" ht="15.75" customHeight="1">
      <c r="A3" s="926"/>
      <c r="B3" s="926"/>
      <c r="C3" s="926"/>
      <c r="D3" s="926"/>
      <c r="E3" s="926"/>
      <c r="F3" s="926"/>
      <c r="G3" s="926"/>
      <c r="H3" s="926"/>
      <c r="I3" s="926"/>
      <c r="J3" s="926"/>
      <c r="K3" s="926"/>
      <c r="L3" s="926"/>
      <c r="M3" s="926"/>
      <c r="N3" s="926"/>
      <c r="O3" s="926"/>
      <c r="P3" s="452">
        <f>COUNTIF(P6:P316,"&gt;0")</f>
        <v>245</v>
      </c>
      <c r="Q3" s="452">
        <f t="shared" ref="Q3:AA3" si="0">COUNTIF(Q6:Q316,"&gt;0")</f>
        <v>307</v>
      </c>
      <c r="R3" s="452">
        <f t="shared" si="0"/>
        <v>97</v>
      </c>
      <c r="S3" s="452">
        <f t="shared" si="0"/>
        <v>62</v>
      </c>
      <c r="T3" s="452">
        <f t="shared" si="0"/>
        <v>87</v>
      </c>
      <c r="U3" s="452">
        <f t="shared" si="0"/>
        <v>12</v>
      </c>
      <c r="V3" s="452">
        <f t="shared" si="0"/>
        <v>143</v>
      </c>
      <c r="W3" s="452">
        <f t="shared" si="0"/>
        <v>115</v>
      </c>
      <c r="X3" s="452">
        <f t="shared" si="0"/>
        <v>77</v>
      </c>
      <c r="Y3" s="452">
        <f t="shared" si="0"/>
        <v>0</v>
      </c>
      <c r="Z3" s="452">
        <f t="shared" si="0"/>
        <v>0</v>
      </c>
      <c r="AA3" s="452">
        <f t="shared" si="0"/>
        <v>0</v>
      </c>
      <c r="AB3" s="89">
        <f>SUM(R3:AA3)</f>
        <v>593</v>
      </c>
    </row>
    <row r="4" spans="1:29" ht="15.75" customHeight="1">
      <c r="A4" s="927" t="s">
        <v>505</v>
      </c>
      <c r="B4" s="927"/>
      <c r="C4" s="927"/>
      <c r="D4" s="927"/>
      <c r="E4" s="927"/>
      <c r="F4" s="927"/>
      <c r="G4" s="927"/>
      <c r="H4" s="927"/>
      <c r="I4" s="927"/>
      <c r="J4" s="452"/>
      <c r="K4" s="927" t="s">
        <v>468</v>
      </c>
      <c r="L4" s="932" t="s">
        <v>504</v>
      </c>
      <c r="M4" s="928" t="s">
        <v>506</v>
      </c>
      <c r="N4" s="929" t="s">
        <v>507</v>
      </c>
      <c r="O4" s="930" t="s">
        <v>508</v>
      </c>
      <c r="P4" s="931" t="s">
        <v>509</v>
      </c>
      <c r="Q4" s="931" t="s">
        <v>187</v>
      </c>
      <c r="R4" s="928" t="s">
        <v>183</v>
      </c>
      <c r="S4" s="928" t="s">
        <v>179</v>
      </c>
      <c r="T4" s="928" t="s">
        <v>26</v>
      </c>
      <c r="U4" s="928" t="s">
        <v>180</v>
      </c>
      <c r="V4" s="928" t="s">
        <v>188</v>
      </c>
      <c r="W4" s="928" t="s">
        <v>33</v>
      </c>
      <c r="X4" s="928" t="s">
        <v>510</v>
      </c>
      <c r="Y4" s="928" t="s">
        <v>22</v>
      </c>
      <c r="Z4" s="928" t="s">
        <v>28</v>
      </c>
      <c r="AA4" s="928" t="s">
        <v>511</v>
      </c>
    </row>
    <row r="5" spans="1:29" ht="42.75">
      <c r="A5" s="454" t="s">
        <v>512</v>
      </c>
      <c r="B5" s="454" t="s">
        <v>513</v>
      </c>
      <c r="C5" s="454" t="s">
        <v>514</v>
      </c>
      <c r="D5" s="454" t="s">
        <v>515</v>
      </c>
      <c r="E5" s="454" t="s">
        <v>516</v>
      </c>
      <c r="F5" s="454" t="s">
        <v>517</v>
      </c>
      <c r="G5" s="454" t="s">
        <v>518</v>
      </c>
      <c r="H5" s="454" t="s">
        <v>519</v>
      </c>
      <c r="I5" s="454" t="s">
        <v>520</v>
      </c>
      <c r="J5" s="457" t="s">
        <v>521</v>
      </c>
      <c r="K5" s="927"/>
      <c r="L5" s="932"/>
      <c r="M5" s="928"/>
      <c r="N5" s="929"/>
      <c r="O5" s="930"/>
      <c r="P5" s="931"/>
      <c r="Q5" s="931"/>
      <c r="R5" s="928"/>
      <c r="S5" s="928"/>
      <c r="T5" s="928"/>
      <c r="U5" s="928"/>
      <c r="V5" s="928"/>
      <c r="W5" s="928"/>
      <c r="X5" s="928"/>
      <c r="Y5" s="928"/>
      <c r="Z5" s="928"/>
      <c r="AA5" s="928"/>
      <c r="AB5" s="89" t="s">
        <v>522</v>
      </c>
      <c r="AC5" s="89" t="s">
        <v>523</v>
      </c>
    </row>
    <row r="6" spans="1:29">
      <c r="A6" s="460" t="s">
        <v>27</v>
      </c>
      <c r="B6" s="460" t="s">
        <v>27</v>
      </c>
      <c r="C6" s="460" t="s">
        <v>191</v>
      </c>
      <c r="D6" s="460"/>
      <c r="E6" s="460" t="s">
        <v>65</v>
      </c>
      <c r="F6" s="460"/>
      <c r="G6" s="460"/>
      <c r="H6" s="460"/>
      <c r="I6" s="460"/>
      <c r="J6" s="460"/>
      <c r="K6" s="458">
        <v>1</v>
      </c>
      <c r="L6" s="459" t="s">
        <v>27</v>
      </c>
      <c r="M6" s="461" t="s">
        <v>524</v>
      </c>
      <c r="N6" s="462" t="s">
        <v>525</v>
      </c>
      <c r="O6" s="461" t="s">
        <v>526</v>
      </c>
      <c r="P6" s="461">
        <v>2</v>
      </c>
      <c r="Q6" s="461">
        <v>2</v>
      </c>
      <c r="R6" s="461">
        <v>2</v>
      </c>
      <c r="S6" s="461"/>
      <c r="T6" s="461">
        <v>2</v>
      </c>
      <c r="U6" s="463"/>
      <c r="V6" s="464"/>
      <c r="W6" s="464"/>
      <c r="X6" s="464"/>
      <c r="Y6" s="458"/>
      <c r="Z6" s="458"/>
      <c r="AA6" s="458"/>
      <c r="AB6" s="89">
        <f t="shared" ref="AB6:AB69" si="1">COUNTA(P6:Z6)</f>
        <v>4</v>
      </c>
      <c r="AC6" s="89">
        <f t="shared" ref="AC6:AC69" si="2">SUM(P6:Z6)</f>
        <v>8</v>
      </c>
    </row>
    <row r="7" spans="1:29">
      <c r="A7" s="460" t="s">
        <v>27</v>
      </c>
      <c r="B7" s="460" t="s">
        <v>27</v>
      </c>
      <c r="C7" s="460" t="s">
        <v>191</v>
      </c>
      <c r="D7" s="493" t="s">
        <v>58</v>
      </c>
      <c r="E7" s="460"/>
      <c r="F7" s="460"/>
      <c r="G7" s="460"/>
      <c r="H7" s="460"/>
      <c r="I7" s="460"/>
      <c r="J7" s="460"/>
      <c r="K7" s="458">
        <v>2</v>
      </c>
      <c r="L7" s="459" t="s">
        <v>27</v>
      </c>
      <c r="M7" s="461" t="s">
        <v>527</v>
      </c>
      <c r="N7" s="462" t="s">
        <v>528</v>
      </c>
      <c r="O7" s="461" t="s">
        <v>529</v>
      </c>
      <c r="P7" s="461">
        <v>2</v>
      </c>
      <c r="Q7" s="461">
        <v>2</v>
      </c>
      <c r="R7" s="461">
        <v>2</v>
      </c>
      <c r="S7" s="461">
        <v>2</v>
      </c>
      <c r="T7" s="461"/>
      <c r="U7" s="463"/>
      <c r="V7" s="464"/>
      <c r="W7" s="464"/>
      <c r="X7" s="464"/>
      <c r="Y7" s="458"/>
      <c r="Z7" s="458"/>
      <c r="AA7" s="458"/>
      <c r="AB7" s="89">
        <f t="shared" si="1"/>
        <v>4</v>
      </c>
      <c r="AC7" s="89">
        <f t="shared" si="2"/>
        <v>8</v>
      </c>
    </row>
    <row r="8" spans="1:29">
      <c r="A8" s="460" t="s">
        <v>27</v>
      </c>
      <c r="B8" s="460" t="s">
        <v>27</v>
      </c>
      <c r="C8" s="460" t="s">
        <v>191</v>
      </c>
      <c r="D8" s="493"/>
      <c r="E8" s="460" t="s">
        <v>65</v>
      </c>
      <c r="F8" s="460"/>
      <c r="G8" s="460"/>
      <c r="H8" s="460"/>
      <c r="I8" s="460"/>
      <c r="J8" s="460"/>
      <c r="K8" s="458">
        <v>3</v>
      </c>
      <c r="L8" s="459" t="s">
        <v>27</v>
      </c>
      <c r="M8" s="461" t="s">
        <v>530</v>
      </c>
      <c r="N8" s="462" t="s">
        <v>531</v>
      </c>
      <c r="O8" s="461" t="s">
        <v>532</v>
      </c>
      <c r="P8" s="461">
        <v>2</v>
      </c>
      <c r="Q8" s="461">
        <v>2</v>
      </c>
      <c r="R8" s="461">
        <v>2</v>
      </c>
      <c r="S8" s="461"/>
      <c r="T8" s="461">
        <v>2</v>
      </c>
      <c r="U8" s="463"/>
      <c r="V8" s="464"/>
      <c r="W8" s="464"/>
      <c r="X8" s="464"/>
      <c r="Y8" s="458"/>
      <c r="Z8" s="458"/>
      <c r="AA8" s="458"/>
      <c r="AB8" s="89">
        <f t="shared" si="1"/>
        <v>4</v>
      </c>
      <c r="AC8" s="89">
        <f t="shared" si="2"/>
        <v>8</v>
      </c>
    </row>
    <row r="9" spans="1:29">
      <c r="A9" s="460" t="s">
        <v>27</v>
      </c>
      <c r="B9" s="460" t="s">
        <v>27</v>
      </c>
      <c r="C9" s="460"/>
      <c r="D9" s="493"/>
      <c r="E9" s="460" t="s">
        <v>65</v>
      </c>
      <c r="F9" s="460"/>
      <c r="G9" s="460" t="s">
        <v>84</v>
      </c>
      <c r="H9" s="460"/>
      <c r="I9" s="460"/>
      <c r="J9" s="460"/>
      <c r="K9" s="458">
        <v>4</v>
      </c>
      <c r="L9" s="459" t="s">
        <v>27</v>
      </c>
      <c r="M9" s="461" t="s">
        <v>533</v>
      </c>
      <c r="N9" s="462" t="s">
        <v>534</v>
      </c>
      <c r="O9" s="461" t="s">
        <v>535</v>
      </c>
      <c r="P9" s="461">
        <v>2</v>
      </c>
      <c r="Q9" s="461">
        <v>2</v>
      </c>
      <c r="R9" s="461"/>
      <c r="S9" s="461"/>
      <c r="T9" s="461">
        <v>2</v>
      </c>
      <c r="U9" s="464"/>
      <c r="V9" s="464">
        <v>2</v>
      </c>
      <c r="W9" s="464"/>
      <c r="X9" s="464"/>
      <c r="Y9" s="458"/>
      <c r="Z9" s="458"/>
      <c r="AA9" s="458"/>
      <c r="AB9" s="89">
        <f t="shared" si="1"/>
        <v>4</v>
      </c>
      <c r="AC9" s="89">
        <f t="shared" si="2"/>
        <v>8</v>
      </c>
    </row>
    <row r="10" spans="1:29">
      <c r="A10" s="460" t="s">
        <v>27</v>
      </c>
      <c r="B10" s="460" t="s">
        <v>27</v>
      </c>
      <c r="C10" s="460"/>
      <c r="D10" s="493"/>
      <c r="E10" s="460" t="s">
        <v>65</v>
      </c>
      <c r="F10" s="460"/>
      <c r="G10" s="460" t="s">
        <v>84</v>
      </c>
      <c r="H10" s="460"/>
      <c r="I10" s="460"/>
      <c r="J10" s="460"/>
      <c r="K10" s="458">
        <v>5</v>
      </c>
      <c r="L10" s="459" t="s">
        <v>27</v>
      </c>
      <c r="M10" s="461" t="s">
        <v>536</v>
      </c>
      <c r="N10" s="462" t="s">
        <v>537</v>
      </c>
      <c r="O10" s="461" t="s">
        <v>538</v>
      </c>
      <c r="P10" s="461">
        <v>2</v>
      </c>
      <c r="Q10" s="461">
        <v>2</v>
      </c>
      <c r="R10" s="461"/>
      <c r="S10" s="461"/>
      <c r="T10" s="461">
        <v>2</v>
      </c>
      <c r="U10" s="464"/>
      <c r="V10" s="464">
        <v>2</v>
      </c>
      <c r="W10" s="464"/>
      <c r="X10" s="464"/>
      <c r="Y10" s="458"/>
      <c r="Z10" s="458"/>
      <c r="AA10" s="458"/>
      <c r="AB10" s="89">
        <f t="shared" si="1"/>
        <v>4</v>
      </c>
      <c r="AC10" s="89">
        <f t="shared" si="2"/>
        <v>8</v>
      </c>
    </row>
    <row r="11" spans="1:29">
      <c r="A11" s="460" t="s">
        <v>27</v>
      </c>
      <c r="B11" s="460" t="s">
        <v>27</v>
      </c>
      <c r="C11" s="460" t="s">
        <v>191</v>
      </c>
      <c r="D11" s="493"/>
      <c r="E11" s="460" t="s">
        <v>65</v>
      </c>
      <c r="F11" s="460"/>
      <c r="G11" s="460"/>
      <c r="H11" s="460"/>
      <c r="I11" s="460"/>
      <c r="J11" s="460"/>
      <c r="K11" s="458">
        <v>6</v>
      </c>
      <c r="L11" s="459" t="s">
        <v>27</v>
      </c>
      <c r="M11" s="461" t="s">
        <v>539</v>
      </c>
      <c r="N11" s="462" t="s">
        <v>540</v>
      </c>
      <c r="O11" s="461" t="s">
        <v>541</v>
      </c>
      <c r="P11" s="461">
        <v>2</v>
      </c>
      <c r="Q11" s="461">
        <v>2</v>
      </c>
      <c r="R11" s="461">
        <v>2</v>
      </c>
      <c r="S11" s="461"/>
      <c r="T11" s="461">
        <v>2</v>
      </c>
      <c r="U11" s="464"/>
      <c r="V11" s="464"/>
      <c r="W11" s="464"/>
      <c r="X11" s="464"/>
      <c r="Y11" s="458"/>
      <c r="Z11" s="458"/>
      <c r="AA11" s="458"/>
      <c r="AB11" s="89">
        <f t="shared" si="1"/>
        <v>4</v>
      </c>
      <c r="AC11" s="89">
        <f t="shared" si="2"/>
        <v>8</v>
      </c>
    </row>
    <row r="12" spans="1:29">
      <c r="A12" s="460" t="s">
        <v>27</v>
      </c>
      <c r="B12" s="460" t="s">
        <v>27</v>
      </c>
      <c r="C12" s="460"/>
      <c r="D12" s="493" t="s">
        <v>58</v>
      </c>
      <c r="E12" s="460" t="s">
        <v>65</v>
      </c>
      <c r="F12" s="460"/>
      <c r="G12" s="460"/>
      <c r="H12" s="460"/>
      <c r="I12" s="460"/>
      <c r="J12" s="460"/>
      <c r="K12" s="458">
        <v>7</v>
      </c>
      <c r="L12" s="459" t="s">
        <v>27</v>
      </c>
      <c r="M12" s="461" t="s">
        <v>542</v>
      </c>
      <c r="N12" s="462" t="s">
        <v>543</v>
      </c>
      <c r="O12" s="461" t="s">
        <v>544</v>
      </c>
      <c r="P12" s="461">
        <v>2</v>
      </c>
      <c r="Q12" s="461">
        <v>2</v>
      </c>
      <c r="R12" s="461"/>
      <c r="S12" s="461">
        <v>2</v>
      </c>
      <c r="T12" s="461">
        <v>2</v>
      </c>
      <c r="U12" s="464"/>
      <c r="V12" s="464"/>
      <c r="W12" s="464"/>
      <c r="X12" s="464"/>
      <c r="Y12" s="458"/>
      <c r="Z12" s="458"/>
      <c r="AA12" s="458"/>
      <c r="AB12" s="89">
        <f t="shared" si="1"/>
        <v>4</v>
      </c>
      <c r="AC12" s="89">
        <f t="shared" si="2"/>
        <v>8</v>
      </c>
    </row>
    <row r="13" spans="1:29">
      <c r="A13" s="460" t="s">
        <v>27</v>
      </c>
      <c r="B13" s="460" t="s">
        <v>27</v>
      </c>
      <c r="C13" s="460" t="s">
        <v>191</v>
      </c>
      <c r="D13" s="493"/>
      <c r="E13" s="460"/>
      <c r="F13" s="460"/>
      <c r="G13" s="460" t="s">
        <v>84</v>
      </c>
      <c r="H13" s="460"/>
      <c r="I13" s="460"/>
      <c r="J13" s="460"/>
      <c r="K13" s="458">
        <v>8</v>
      </c>
      <c r="L13" s="459" t="s">
        <v>27</v>
      </c>
      <c r="M13" s="461" t="s">
        <v>545</v>
      </c>
      <c r="N13" s="462" t="s">
        <v>546</v>
      </c>
      <c r="O13" s="461" t="s">
        <v>547</v>
      </c>
      <c r="P13" s="461">
        <v>2</v>
      </c>
      <c r="Q13" s="461">
        <v>2</v>
      </c>
      <c r="R13" s="461">
        <v>2</v>
      </c>
      <c r="S13" s="461"/>
      <c r="T13" s="461"/>
      <c r="U13" s="461"/>
      <c r="V13" s="462">
        <v>2</v>
      </c>
      <c r="W13" s="464"/>
      <c r="X13" s="464"/>
      <c r="Y13" s="458"/>
      <c r="Z13" s="458"/>
      <c r="AA13" s="458"/>
      <c r="AB13" s="89">
        <f t="shared" si="1"/>
        <v>4</v>
      </c>
      <c r="AC13" s="89">
        <f t="shared" si="2"/>
        <v>8</v>
      </c>
    </row>
    <row r="14" spans="1:29">
      <c r="A14" s="460"/>
      <c r="B14" s="460"/>
      <c r="C14" s="460"/>
      <c r="D14" s="493"/>
      <c r="E14" s="460"/>
      <c r="F14" s="460"/>
      <c r="G14" s="460"/>
      <c r="H14" s="460"/>
      <c r="I14" s="460"/>
      <c r="J14" s="460"/>
      <c r="K14" s="458">
        <v>9</v>
      </c>
      <c r="L14" s="459" t="s">
        <v>27</v>
      </c>
      <c r="M14" s="461" t="s">
        <v>548</v>
      </c>
      <c r="N14" s="462" t="s">
        <v>549</v>
      </c>
      <c r="O14" s="461" t="s">
        <v>550</v>
      </c>
      <c r="P14" s="461"/>
      <c r="Q14" s="461"/>
      <c r="R14" s="461"/>
      <c r="S14" s="461"/>
      <c r="T14" s="461"/>
      <c r="U14" s="464"/>
      <c r="V14" s="464"/>
      <c r="W14" s="464"/>
      <c r="X14" s="464"/>
      <c r="Y14" s="458"/>
      <c r="Z14" s="458"/>
      <c r="AA14" s="458"/>
      <c r="AB14" s="89">
        <f t="shared" si="1"/>
        <v>0</v>
      </c>
      <c r="AC14" s="89">
        <f t="shared" si="2"/>
        <v>0</v>
      </c>
    </row>
    <row r="15" spans="1:29">
      <c r="A15" s="460" t="s">
        <v>27</v>
      </c>
      <c r="B15" s="460" t="s">
        <v>27</v>
      </c>
      <c r="C15" s="460"/>
      <c r="D15" s="493"/>
      <c r="E15" s="460" t="s">
        <v>65</v>
      </c>
      <c r="F15" s="460" t="s">
        <v>74</v>
      </c>
      <c r="G15" s="460"/>
      <c r="H15" s="460"/>
      <c r="I15" s="460"/>
      <c r="J15" s="460"/>
      <c r="K15" s="458">
        <v>10</v>
      </c>
      <c r="L15" s="459" t="s">
        <v>27</v>
      </c>
      <c r="M15" s="461" t="s">
        <v>551</v>
      </c>
      <c r="N15" s="462" t="s">
        <v>552</v>
      </c>
      <c r="O15" s="461" t="s">
        <v>553</v>
      </c>
      <c r="P15" s="461">
        <v>2</v>
      </c>
      <c r="Q15" s="461">
        <v>2</v>
      </c>
      <c r="R15" s="461"/>
      <c r="S15" s="461"/>
      <c r="T15" s="461">
        <v>2</v>
      </c>
      <c r="U15" s="464">
        <v>2</v>
      </c>
      <c r="V15" s="464"/>
      <c r="W15" s="464"/>
      <c r="X15" s="464"/>
      <c r="Y15" s="458"/>
      <c r="Z15" s="458"/>
      <c r="AA15" s="458"/>
      <c r="AB15" s="89">
        <f t="shared" si="1"/>
        <v>4</v>
      </c>
      <c r="AC15" s="89">
        <f t="shared" si="2"/>
        <v>8</v>
      </c>
    </row>
    <row r="16" spans="1:29">
      <c r="A16" s="460" t="s">
        <v>27</v>
      </c>
      <c r="B16" s="460" t="s">
        <v>27</v>
      </c>
      <c r="C16" s="460"/>
      <c r="D16" s="493" t="s">
        <v>58</v>
      </c>
      <c r="E16" s="460" t="s">
        <v>65</v>
      </c>
      <c r="F16" s="460"/>
      <c r="G16" s="460"/>
      <c r="H16" s="460"/>
      <c r="I16" s="460"/>
      <c r="J16" s="460"/>
      <c r="K16" s="458">
        <v>11</v>
      </c>
      <c r="L16" s="459" t="s">
        <v>27</v>
      </c>
      <c r="M16" s="461" t="s">
        <v>554</v>
      </c>
      <c r="N16" s="462" t="s">
        <v>555</v>
      </c>
      <c r="O16" s="461" t="s">
        <v>556</v>
      </c>
      <c r="P16" s="461">
        <v>2</v>
      </c>
      <c r="Q16" s="461">
        <v>2</v>
      </c>
      <c r="R16" s="461"/>
      <c r="S16" s="461">
        <v>2</v>
      </c>
      <c r="T16" s="461">
        <v>2</v>
      </c>
      <c r="U16" s="464"/>
      <c r="V16" s="464"/>
      <c r="W16" s="464"/>
      <c r="X16" s="464"/>
      <c r="Y16" s="458"/>
      <c r="Z16" s="458"/>
      <c r="AA16" s="458"/>
      <c r="AB16" s="89">
        <f t="shared" si="1"/>
        <v>4</v>
      </c>
      <c r="AC16" s="89">
        <f t="shared" si="2"/>
        <v>8</v>
      </c>
    </row>
    <row r="17" spans="1:29">
      <c r="A17" s="460" t="s">
        <v>27</v>
      </c>
      <c r="B17" s="460" t="s">
        <v>27</v>
      </c>
      <c r="C17" s="460"/>
      <c r="D17" s="493" t="s">
        <v>58</v>
      </c>
      <c r="E17" s="460" t="s">
        <v>65</v>
      </c>
      <c r="F17" s="460"/>
      <c r="G17" s="460"/>
      <c r="H17" s="460"/>
      <c r="I17" s="460"/>
      <c r="J17" s="460"/>
      <c r="K17" s="458">
        <v>12</v>
      </c>
      <c r="L17" s="459" t="s">
        <v>27</v>
      </c>
      <c r="M17" s="461" t="s">
        <v>557</v>
      </c>
      <c r="N17" s="462" t="s">
        <v>558</v>
      </c>
      <c r="O17" s="461" t="s">
        <v>559</v>
      </c>
      <c r="P17" s="461">
        <v>2</v>
      </c>
      <c r="Q17" s="461">
        <v>2</v>
      </c>
      <c r="R17" s="461"/>
      <c r="S17" s="461">
        <v>2</v>
      </c>
      <c r="T17" s="461">
        <v>2</v>
      </c>
      <c r="U17" s="464"/>
      <c r="V17" s="464"/>
      <c r="W17" s="464"/>
      <c r="X17" s="464"/>
      <c r="Y17" s="458"/>
      <c r="Z17" s="458"/>
      <c r="AA17" s="458"/>
      <c r="AB17" s="89">
        <f t="shared" si="1"/>
        <v>4</v>
      </c>
      <c r="AC17" s="89">
        <f t="shared" si="2"/>
        <v>8</v>
      </c>
    </row>
    <row r="18" spans="1:29">
      <c r="A18" s="460" t="s">
        <v>27</v>
      </c>
      <c r="B18" s="460" t="s">
        <v>27</v>
      </c>
      <c r="C18" s="460"/>
      <c r="D18" s="493" t="s">
        <v>58</v>
      </c>
      <c r="E18" s="460" t="s">
        <v>65</v>
      </c>
      <c r="F18" s="460"/>
      <c r="G18" s="460"/>
      <c r="H18" s="460"/>
      <c r="I18" s="460"/>
      <c r="J18" s="460"/>
      <c r="K18" s="458">
        <v>13</v>
      </c>
      <c r="L18" s="459" t="s">
        <v>27</v>
      </c>
      <c r="M18" s="461" t="s">
        <v>560</v>
      </c>
      <c r="N18" s="462" t="s">
        <v>561</v>
      </c>
      <c r="O18" s="461" t="s">
        <v>562</v>
      </c>
      <c r="P18" s="461">
        <v>2</v>
      </c>
      <c r="Q18" s="461">
        <v>2</v>
      </c>
      <c r="R18" s="461"/>
      <c r="S18" s="461">
        <v>2</v>
      </c>
      <c r="T18" s="461">
        <v>2</v>
      </c>
      <c r="U18" s="464"/>
      <c r="V18" s="464"/>
      <c r="W18" s="464"/>
      <c r="X18" s="464"/>
      <c r="Y18" s="458"/>
      <c r="Z18" s="458"/>
      <c r="AA18" s="458"/>
      <c r="AB18" s="89">
        <f t="shared" si="1"/>
        <v>4</v>
      </c>
      <c r="AC18" s="89">
        <f t="shared" si="2"/>
        <v>8</v>
      </c>
    </row>
    <row r="19" spans="1:29">
      <c r="A19" s="460" t="s">
        <v>27</v>
      </c>
      <c r="B19" s="460" t="s">
        <v>27</v>
      </c>
      <c r="C19" s="460"/>
      <c r="D19" s="493" t="s">
        <v>58</v>
      </c>
      <c r="E19" s="460" t="s">
        <v>65</v>
      </c>
      <c r="F19" s="460"/>
      <c r="G19" s="460"/>
      <c r="H19" s="460"/>
      <c r="I19" s="460"/>
      <c r="J19" s="460"/>
      <c r="K19" s="458">
        <v>14</v>
      </c>
      <c r="L19" s="459" t="s">
        <v>27</v>
      </c>
      <c r="M19" s="461" t="s">
        <v>563</v>
      </c>
      <c r="N19" s="462" t="s">
        <v>564</v>
      </c>
      <c r="O19" s="461" t="s">
        <v>565</v>
      </c>
      <c r="P19" s="461">
        <v>2</v>
      </c>
      <c r="Q19" s="461">
        <v>2</v>
      </c>
      <c r="R19" s="461"/>
      <c r="S19" s="461">
        <v>2</v>
      </c>
      <c r="T19" s="461">
        <v>2</v>
      </c>
      <c r="U19" s="464"/>
      <c r="V19" s="464"/>
      <c r="W19" s="464"/>
      <c r="X19" s="464"/>
      <c r="Y19" s="458"/>
      <c r="Z19" s="458"/>
      <c r="AA19" s="458"/>
      <c r="AB19" s="89">
        <f t="shared" si="1"/>
        <v>4</v>
      </c>
      <c r="AC19" s="89">
        <f t="shared" si="2"/>
        <v>8</v>
      </c>
    </row>
    <row r="20" spans="1:29">
      <c r="A20" s="460" t="s">
        <v>27</v>
      </c>
      <c r="B20" s="460" t="s">
        <v>27</v>
      </c>
      <c r="C20" s="460"/>
      <c r="D20" s="493" t="s">
        <v>58</v>
      </c>
      <c r="E20" s="460" t="s">
        <v>65</v>
      </c>
      <c r="F20" s="460"/>
      <c r="G20" s="460"/>
      <c r="H20" s="460"/>
      <c r="I20" s="460"/>
      <c r="J20" s="460"/>
      <c r="K20" s="458">
        <v>15</v>
      </c>
      <c r="L20" s="459" t="s">
        <v>27</v>
      </c>
      <c r="M20" s="461" t="s">
        <v>566</v>
      </c>
      <c r="N20" s="462" t="s">
        <v>567</v>
      </c>
      <c r="O20" s="461" t="s">
        <v>568</v>
      </c>
      <c r="P20" s="461">
        <v>2</v>
      </c>
      <c r="Q20" s="461">
        <v>2</v>
      </c>
      <c r="R20" s="461"/>
      <c r="S20" s="461">
        <v>2</v>
      </c>
      <c r="T20" s="461">
        <v>2</v>
      </c>
      <c r="U20" s="464"/>
      <c r="V20" s="464"/>
      <c r="W20" s="464"/>
      <c r="X20" s="464"/>
      <c r="Y20" s="458"/>
      <c r="Z20" s="458"/>
      <c r="AA20" s="458"/>
      <c r="AB20" s="89">
        <f t="shared" si="1"/>
        <v>4</v>
      </c>
      <c r="AC20" s="89">
        <f t="shared" si="2"/>
        <v>8</v>
      </c>
    </row>
    <row r="21" spans="1:29">
      <c r="A21" s="460" t="s">
        <v>27</v>
      </c>
      <c r="B21" s="460" t="s">
        <v>27</v>
      </c>
      <c r="C21" s="460" t="s">
        <v>191</v>
      </c>
      <c r="D21" s="493"/>
      <c r="E21" s="460"/>
      <c r="F21" s="460"/>
      <c r="G21" s="460" t="s">
        <v>84</v>
      </c>
      <c r="H21" s="460"/>
      <c r="I21" s="460"/>
      <c r="J21" s="460"/>
      <c r="K21" s="458">
        <v>16</v>
      </c>
      <c r="L21" s="459" t="s">
        <v>27</v>
      </c>
      <c r="M21" s="461" t="s">
        <v>569</v>
      </c>
      <c r="N21" s="462" t="s">
        <v>570</v>
      </c>
      <c r="O21" s="461" t="s">
        <v>571</v>
      </c>
      <c r="P21" s="461">
        <v>2</v>
      </c>
      <c r="Q21" s="461">
        <v>2</v>
      </c>
      <c r="R21" s="461">
        <v>2</v>
      </c>
      <c r="S21" s="461"/>
      <c r="T21" s="461"/>
      <c r="U21" s="463"/>
      <c r="V21" s="464">
        <v>2</v>
      </c>
      <c r="W21" s="464"/>
      <c r="X21" s="464"/>
      <c r="Y21" s="458"/>
      <c r="Z21" s="458"/>
      <c r="AA21" s="458"/>
      <c r="AB21" s="89">
        <f t="shared" si="1"/>
        <v>4</v>
      </c>
      <c r="AC21" s="89">
        <f t="shared" si="2"/>
        <v>8</v>
      </c>
    </row>
    <row r="22" spans="1:29">
      <c r="A22" s="460" t="s">
        <v>27</v>
      </c>
      <c r="B22" s="460" t="s">
        <v>27</v>
      </c>
      <c r="C22" s="460" t="s">
        <v>191</v>
      </c>
      <c r="D22" s="493" t="s">
        <v>58</v>
      </c>
      <c r="E22" s="460"/>
      <c r="F22" s="460"/>
      <c r="G22" s="460"/>
      <c r="H22" s="460"/>
      <c r="I22" s="460"/>
      <c r="J22" s="460"/>
      <c r="K22" s="458">
        <v>17</v>
      </c>
      <c r="L22" s="459" t="s">
        <v>27</v>
      </c>
      <c r="M22" s="461" t="s">
        <v>572</v>
      </c>
      <c r="N22" s="462" t="s">
        <v>573</v>
      </c>
      <c r="O22" s="461" t="s">
        <v>574</v>
      </c>
      <c r="P22" s="461">
        <v>2</v>
      </c>
      <c r="Q22" s="461">
        <v>2</v>
      </c>
      <c r="R22" s="461">
        <v>2</v>
      </c>
      <c r="S22" s="461">
        <v>2</v>
      </c>
      <c r="T22" s="463"/>
      <c r="U22" s="463"/>
      <c r="V22" s="463"/>
      <c r="W22" s="463"/>
      <c r="X22" s="464"/>
      <c r="Y22" s="458"/>
      <c r="Z22" s="458"/>
      <c r="AA22" s="458"/>
      <c r="AB22" s="89">
        <f t="shared" si="1"/>
        <v>4</v>
      </c>
      <c r="AC22" s="89">
        <f t="shared" si="2"/>
        <v>8</v>
      </c>
    </row>
    <row r="23" spans="1:29">
      <c r="A23" s="460" t="s">
        <v>27</v>
      </c>
      <c r="B23" s="460" t="s">
        <v>27</v>
      </c>
      <c r="C23" s="460"/>
      <c r="D23" s="493"/>
      <c r="E23" s="460" t="s">
        <v>65</v>
      </c>
      <c r="F23" s="460"/>
      <c r="G23" s="460" t="s">
        <v>84</v>
      </c>
      <c r="H23" s="460"/>
      <c r="I23" s="460"/>
      <c r="J23" s="460"/>
      <c r="K23" s="458">
        <v>18</v>
      </c>
      <c r="L23" s="459" t="s">
        <v>27</v>
      </c>
      <c r="M23" s="461" t="s">
        <v>575</v>
      </c>
      <c r="N23" s="462" t="s">
        <v>576</v>
      </c>
      <c r="O23" s="461" t="s">
        <v>577</v>
      </c>
      <c r="P23" s="461">
        <v>2</v>
      </c>
      <c r="Q23" s="461">
        <v>2</v>
      </c>
      <c r="R23" s="461"/>
      <c r="S23" s="461"/>
      <c r="T23" s="461">
        <v>2</v>
      </c>
      <c r="U23" s="461"/>
      <c r="V23" s="462">
        <v>2</v>
      </c>
      <c r="W23" s="463"/>
      <c r="X23" s="464"/>
      <c r="Y23" s="458"/>
      <c r="Z23" s="458"/>
      <c r="AA23" s="458"/>
      <c r="AB23" s="89">
        <f t="shared" si="1"/>
        <v>4</v>
      </c>
      <c r="AC23" s="89">
        <f t="shared" si="2"/>
        <v>8</v>
      </c>
    </row>
    <row r="24" spans="1:29">
      <c r="A24" s="460" t="s">
        <v>27</v>
      </c>
      <c r="B24" s="460" t="s">
        <v>27</v>
      </c>
      <c r="C24" s="460" t="s">
        <v>191</v>
      </c>
      <c r="D24" s="493" t="s">
        <v>58</v>
      </c>
      <c r="E24" s="460"/>
      <c r="F24" s="460"/>
      <c r="G24" s="460"/>
      <c r="H24" s="460"/>
      <c r="I24" s="460"/>
      <c r="J24" s="460"/>
      <c r="K24" s="458">
        <v>19</v>
      </c>
      <c r="L24" s="459" t="s">
        <v>27</v>
      </c>
      <c r="M24" s="461" t="s">
        <v>578</v>
      </c>
      <c r="N24" s="462" t="s">
        <v>579</v>
      </c>
      <c r="O24" s="461" t="s">
        <v>580</v>
      </c>
      <c r="P24" s="461">
        <v>2</v>
      </c>
      <c r="Q24" s="461">
        <v>2</v>
      </c>
      <c r="R24" s="461">
        <v>2</v>
      </c>
      <c r="S24" s="461">
        <v>2</v>
      </c>
      <c r="T24" s="461"/>
      <c r="U24" s="463"/>
      <c r="V24" s="464"/>
      <c r="W24" s="464"/>
      <c r="X24" s="464"/>
      <c r="Y24" s="458"/>
      <c r="Z24" s="458"/>
      <c r="AA24" s="458"/>
      <c r="AB24" s="89">
        <f t="shared" si="1"/>
        <v>4</v>
      </c>
      <c r="AC24" s="89">
        <f t="shared" si="2"/>
        <v>8</v>
      </c>
    </row>
    <row r="25" spans="1:29">
      <c r="A25" s="460" t="s">
        <v>27</v>
      </c>
      <c r="B25" s="460" t="s">
        <v>27</v>
      </c>
      <c r="C25" s="460"/>
      <c r="D25" s="493" t="s">
        <v>58</v>
      </c>
      <c r="E25" s="460" t="s">
        <v>65</v>
      </c>
      <c r="F25" s="460"/>
      <c r="G25" s="460"/>
      <c r="H25" s="460"/>
      <c r="I25" s="460"/>
      <c r="J25" s="460"/>
      <c r="K25" s="458">
        <v>20</v>
      </c>
      <c r="L25" s="459" t="s">
        <v>27</v>
      </c>
      <c r="M25" s="461" t="s">
        <v>581</v>
      </c>
      <c r="N25" s="462" t="s">
        <v>582</v>
      </c>
      <c r="O25" s="461" t="s">
        <v>583</v>
      </c>
      <c r="P25" s="461">
        <v>2</v>
      </c>
      <c r="Q25" s="461">
        <v>2</v>
      </c>
      <c r="R25" s="461"/>
      <c r="S25" s="461">
        <v>2</v>
      </c>
      <c r="T25" s="461">
        <v>2</v>
      </c>
      <c r="U25" s="463"/>
      <c r="V25" s="464"/>
      <c r="W25" s="464"/>
      <c r="X25" s="464"/>
      <c r="Y25" s="458"/>
      <c r="Z25" s="458"/>
      <c r="AA25" s="458"/>
      <c r="AB25" s="89">
        <f t="shared" si="1"/>
        <v>4</v>
      </c>
      <c r="AC25" s="89">
        <f t="shared" si="2"/>
        <v>8</v>
      </c>
    </row>
    <row r="26" spans="1:29">
      <c r="A26" s="460" t="s">
        <v>27</v>
      </c>
      <c r="B26" s="460" t="s">
        <v>27</v>
      </c>
      <c r="C26" s="460"/>
      <c r="D26" s="493" t="s">
        <v>58</v>
      </c>
      <c r="E26" s="460" t="s">
        <v>65</v>
      </c>
      <c r="F26" s="460"/>
      <c r="G26" s="460"/>
      <c r="H26" s="460"/>
      <c r="I26" s="460"/>
      <c r="J26" s="460"/>
      <c r="K26" s="458">
        <v>21</v>
      </c>
      <c r="L26" s="459" t="s">
        <v>27</v>
      </c>
      <c r="M26" s="461" t="s">
        <v>584</v>
      </c>
      <c r="N26" s="462" t="s">
        <v>585</v>
      </c>
      <c r="O26" s="461" t="s">
        <v>586</v>
      </c>
      <c r="P26" s="461">
        <v>2</v>
      </c>
      <c r="Q26" s="461">
        <v>2</v>
      </c>
      <c r="R26" s="461"/>
      <c r="S26" s="461">
        <v>2</v>
      </c>
      <c r="T26" s="461">
        <v>2</v>
      </c>
      <c r="U26" s="464"/>
      <c r="V26" s="464"/>
      <c r="W26" s="464"/>
      <c r="X26" s="464"/>
      <c r="Y26" s="458"/>
      <c r="Z26" s="458"/>
      <c r="AA26" s="458"/>
      <c r="AB26" s="89">
        <f t="shared" si="1"/>
        <v>4</v>
      </c>
      <c r="AC26" s="89">
        <f t="shared" si="2"/>
        <v>8</v>
      </c>
    </row>
    <row r="27" spans="1:29">
      <c r="A27" s="460" t="s">
        <v>27</v>
      </c>
      <c r="B27" s="460" t="s">
        <v>27</v>
      </c>
      <c r="C27" s="460"/>
      <c r="D27" s="493"/>
      <c r="E27" s="460" t="s">
        <v>65</v>
      </c>
      <c r="F27" s="460" t="s">
        <v>74</v>
      </c>
      <c r="G27" s="460"/>
      <c r="H27" s="460"/>
      <c r="I27" s="460"/>
      <c r="J27" s="460"/>
      <c r="K27" s="458">
        <v>22</v>
      </c>
      <c r="L27" s="459" t="s">
        <v>27</v>
      </c>
      <c r="M27" s="461" t="s">
        <v>587</v>
      </c>
      <c r="N27" s="462" t="s">
        <v>588</v>
      </c>
      <c r="O27" s="461" t="s">
        <v>589</v>
      </c>
      <c r="P27" s="461">
        <v>2</v>
      </c>
      <c r="Q27" s="461">
        <v>2</v>
      </c>
      <c r="R27" s="461"/>
      <c r="S27" s="461"/>
      <c r="T27" s="461">
        <v>2</v>
      </c>
      <c r="U27" s="463">
        <v>2</v>
      </c>
      <c r="V27" s="464"/>
      <c r="W27" s="464"/>
      <c r="X27" s="464"/>
      <c r="Y27" s="458"/>
      <c r="Z27" s="458"/>
      <c r="AA27" s="458"/>
      <c r="AB27" s="89">
        <f t="shared" si="1"/>
        <v>4</v>
      </c>
      <c r="AC27" s="89">
        <f t="shared" si="2"/>
        <v>8</v>
      </c>
    </row>
    <row r="28" spans="1:29">
      <c r="A28" s="460" t="s">
        <v>27</v>
      </c>
      <c r="B28" s="460" t="s">
        <v>27</v>
      </c>
      <c r="C28" s="460" t="s">
        <v>191</v>
      </c>
      <c r="D28" s="493"/>
      <c r="E28" s="460"/>
      <c r="F28" s="460"/>
      <c r="G28" s="460" t="s">
        <v>84</v>
      </c>
      <c r="H28" s="460"/>
      <c r="I28" s="460"/>
      <c r="J28" s="460"/>
      <c r="K28" s="458">
        <v>23</v>
      </c>
      <c r="L28" s="459" t="s">
        <v>27</v>
      </c>
      <c r="M28" s="461" t="s">
        <v>590</v>
      </c>
      <c r="N28" s="462" t="s">
        <v>591</v>
      </c>
      <c r="O28" s="461" t="s">
        <v>592</v>
      </c>
      <c r="P28" s="461">
        <v>2</v>
      </c>
      <c r="Q28" s="461">
        <v>2</v>
      </c>
      <c r="R28" s="461">
        <v>2</v>
      </c>
      <c r="S28" s="461"/>
      <c r="T28" s="461"/>
      <c r="U28" s="464"/>
      <c r="V28" s="464">
        <v>2</v>
      </c>
      <c r="W28" s="464"/>
      <c r="X28" s="464"/>
      <c r="Y28" s="458"/>
      <c r="Z28" s="458"/>
      <c r="AA28" s="458"/>
      <c r="AB28" s="89">
        <f t="shared" si="1"/>
        <v>4</v>
      </c>
      <c r="AC28" s="89">
        <f t="shared" si="2"/>
        <v>8</v>
      </c>
    </row>
    <row r="29" spans="1:29">
      <c r="A29" s="460" t="s">
        <v>27</v>
      </c>
      <c r="B29" s="460" t="s">
        <v>27</v>
      </c>
      <c r="C29" s="460"/>
      <c r="D29" s="493" t="s">
        <v>58</v>
      </c>
      <c r="E29" s="460" t="s">
        <v>65</v>
      </c>
      <c r="F29" s="460"/>
      <c r="G29" s="460"/>
      <c r="H29" s="460"/>
      <c r="I29" s="460"/>
      <c r="J29" s="460"/>
      <c r="K29" s="458">
        <v>24</v>
      </c>
      <c r="L29" s="459" t="s">
        <v>27</v>
      </c>
      <c r="M29" s="461" t="s">
        <v>593</v>
      </c>
      <c r="N29" s="462" t="s">
        <v>594</v>
      </c>
      <c r="O29" s="461" t="s">
        <v>595</v>
      </c>
      <c r="P29" s="461">
        <v>2</v>
      </c>
      <c r="Q29" s="461">
        <v>2</v>
      </c>
      <c r="R29" s="461"/>
      <c r="S29" s="461">
        <v>2</v>
      </c>
      <c r="T29" s="461">
        <v>2</v>
      </c>
      <c r="U29" s="463"/>
      <c r="V29" s="464"/>
      <c r="W29" s="464"/>
      <c r="X29" s="464"/>
      <c r="Y29" s="458"/>
      <c r="Z29" s="458"/>
      <c r="AA29" s="458"/>
      <c r="AB29" s="89">
        <f t="shared" si="1"/>
        <v>4</v>
      </c>
      <c r="AC29" s="89">
        <f t="shared" si="2"/>
        <v>8</v>
      </c>
    </row>
    <row r="30" spans="1:29">
      <c r="A30" s="460" t="s">
        <v>27</v>
      </c>
      <c r="B30" s="460" t="s">
        <v>27</v>
      </c>
      <c r="C30" s="460" t="s">
        <v>191</v>
      </c>
      <c r="D30" s="493"/>
      <c r="E30" s="460" t="s">
        <v>65</v>
      </c>
      <c r="F30" s="460"/>
      <c r="G30" s="460"/>
      <c r="H30" s="460"/>
      <c r="I30" s="460"/>
      <c r="J30" s="460"/>
      <c r="K30" s="458">
        <v>25</v>
      </c>
      <c r="L30" s="459" t="s">
        <v>27</v>
      </c>
      <c r="M30" s="461" t="s">
        <v>596</v>
      </c>
      <c r="N30" s="462" t="s">
        <v>597</v>
      </c>
      <c r="O30" s="461" t="s">
        <v>598</v>
      </c>
      <c r="P30" s="461">
        <v>2</v>
      </c>
      <c r="Q30" s="461">
        <v>2</v>
      </c>
      <c r="R30" s="461">
        <v>2</v>
      </c>
      <c r="S30" s="461"/>
      <c r="T30" s="461">
        <v>2</v>
      </c>
      <c r="U30" s="463"/>
      <c r="V30" s="464"/>
      <c r="W30" s="464"/>
      <c r="X30" s="464"/>
      <c r="Y30" s="458"/>
      <c r="Z30" s="458"/>
      <c r="AA30" s="458"/>
      <c r="AB30" s="89">
        <f t="shared" si="1"/>
        <v>4</v>
      </c>
      <c r="AC30" s="89">
        <f t="shared" si="2"/>
        <v>8</v>
      </c>
    </row>
    <row r="31" spans="1:29">
      <c r="A31" s="460" t="s">
        <v>27</v>
      </c>
      <c r="B31" s="460" t="s">
        <v>27</v>
      </c>
      <c r="C31" s="460"/>
      <c r="D31" s="493" t="s">
        <v>58</v>
      </c>
      <c r="E31" s="460" t="s">
        <v>65</v>
      </c>
      <c r="F31" s="460"/>
      <c r="G31" s="460"/>
      <c r="H31" s="460"/>
      <c r="I31" s="460"/>
      <c r="J31" s="460"/>
      <c r="K31" s="458">
        <v>26</v>
      </c>
      <c r="L31" s="459" t="s">
        <v>27</v>
      </c>
      <c r="M31" s="461" t="s">
        <v>599</v>
      </c>
      <c r="N31" s="462" t="s">
        <v>600</v>
      </c>
      <c r="O31" s="461" t="s">
        <v>601</v>
      </c>
      <c r="P31" s="461">
        <v>2</v>
      </c>
      <c r="Q31" s="461">
        <v>2</v>
      </c>
      <c r="R31" s="461"/>
      <c r="S31" s="461">
        <v>2</v>
      </c>
      <c r="T31" s="461">
        <v>2</v>
      </c>
      <c r="U31" s="463"/>
      <c r="V31" s="464"/>
      <c r="W31" s="464"/>
      <c r="X31" s="464"/>
      <c r="Y31" s="458"/>
      <c r="Z31" s="458"/>
      <c r="AA31" s="458"/>
      <c r="AB31" s="89">
        <f t="shared" si="1"/>
        <v>4</v>
      </c>
      <c r="AC31" s="89">
        <f t="shared" si="2"/>
        <v>8</v>
      </c>
    </row>
    <row r="32" spans="1:29">
      <c r="A32" s="460" t="s">
        <v>27</v>
      </c>
      <c r="B32" s="460" t="s">
        <v>27</v>
      </c>
      <c r="C32" s="460"/>
      <c r="D32" s="493" t="s">
        <v>58</v>
      </c>
      <c r="E32" s="460" t="s">
        <v>65</v>
      </c>
      <c r="F32" s="460"/>
      <c r="G32" s="460"/>
      <c r="H32" s="460"/>
      <c r="I32" s="460"/>
      <c r="J32" s="460"/>
      <c r="K32" s="458">
        <v>27</v>
      </c>
      <c r="L32" s="459" t="s">
        <v>27</v>
      </c>
      <c r="M32" s="461" t="s">
        <v>602</v>
      </c>
      <c r="N32" s="462" t="s">
        <v>603</v>
      </c>
      <c r="O32" s="461" t="s">
        <v>604</v>
      </c>
      <c r="P32" s="461">
        <v>2</v>
      </c>
      <c r="Q32" s="461">
        <v>2</v>
      </c>
      <c r="R32" s="461"/>
      <c r="S32" s="461">
        <v>2</v>
      </c>
      <c r="T32" s="461">
        <v>2</v>
      </c>
      <c r="U32" s="463"/>
      <c r="V32" s="464"/>
      <c r="W32" s="464"/>
      <c r="X32" s="464"/>
      <c r="Y32" s="458"/>
      <c r="Z32" s="458"/>
      <c r="AA32" s="458"/>
      <c r="AB32" s="89">
        <f t="shared" si="1"/>
        <v>4</v>
      </c>
      <c r="AC32" s="89">
        <f t="shared" si="2"/>
        <v>8</v>
      </c>
    </row>
    <row r="33" spans="1:29">
      <c r="A33" s="460" t="s">
        <v>27</v>
      </c>
      <c r="B33" s="460" t="s">
        <v>27</v>
      </c>
      <c r="C33" s="460" t="s">
        <v>191</v>
      </c>
      <c r="D33" s="493"/>
      <c r="E33" s="460" t="s">
        <v>65</v>
      </c>
      <c r="F33" s="460"/>
      <c r="G33" s="460"/>
      <c r="H33" s="460"/>
      <c r="I33" s="460"/>
      <c r="J33" s="460"/>
      <c r="K33" s="458">
        <v>28</v>
      </c>
      <c r="L33" s="459" t="s">
        <v>27</v>
      </c>
      <c r="M33" s="461" t="s">
        <v>605</v>
      </c>
      <c r="N33" s="462" t="s">
        <v>606</v>
      </c>
      <c r="O33" s="461" t="s">
        <v>607</v>
      </c>
      <c r="P33" s="461">
        <v>2</v>
      </c>
      <c r="Q33" s="461">
        <v>2</v>
      </c>
      <c r="R33" s="461">
        <v>2</v>
      </c>
      <c r="S33" s="461"/>
      <c r="T33" s="461">
        <v>2</v>
      </c>
      <c r="U33" s="463"/>
      <c r="V33" s="464"/>
      <c r="W33" s="464"/>
      <c r="X33" s="464"/>
      <c r="Y33" s="458"/>
      <c r="Z33" s="458"/>
      <c r="AA33" s="458"/>
      <c r="AB33" s="89">
        <f t="shared" si="1"/>
        <v>4</v>
      </c>
      <c r="AC33" s="89">
        <f t="shared" si="2"/>
        <v>8</v>
      </c>
    </row>
    <row r="34" spans="1:29">
      <c r="A34" s="460" t="s">
        <v>27</v>
      </c>
      <c r="B34" s="460" t="s">
        <v>27</v>
      </c>
      <c r="C34" s="460" t="s">
        <v>191</v>
      </c>
      <c r="D34" s="493"/>
      <c r="E34" s="460"/>
      <c r="F34" s="460"/>
      <c r="G34" s="460" t="s">
        <v>84</v>
      </c>
      <c r="H34" s="460"/>
      <c r="I34" s="460"/>
      <c r="J34" s="460"/>
      <c r="K34" s="458">
        <v>29</v>
      </c>
      <c r="L34" s="459" t="s">
        <v>27</v>
      </c>
      <c r="M34" s="461" t="s">
        <v>608</v>
      </c>
      <c r="N34" s="462" t="s">
        <v>609</v>
      </c>
      <c r="O34" s="461" t="s">
        <v>610</v>
      </c>
      <c r="P34" s="461">
        <v>2</v>
      </c>
      <c r="Q34" s="461">
        <v>2</v>
      </c>
      <c r="R34" s="461">
        <v>2</v>
      </c>
      <c r="S34" s="461"/>
      <c r="T34" s="461"/>
      <c r="U34" s="463"/>
      <c r="V34" s="464">
        <v>2</v>
      </c>
      <c r="W34" s="464"/>
      <c r="X34" s="464"/>
      <c r="Y34" s="458"/>
      <c r="Z34" s="458"/>
      <c r="AA34" s="458"/>
      <c r="AB34" s="89">
        <f t="shared" si="1"/>
        <v>4</v>
      </c>
      <c r="AC34" s="89">
        <f t="shared" si="2"/>
        <v>8</v>
      </c>
    </row>
    <row r="35" spans="1:29">
      <c r="A35" s="460" t="s">
        <v>27</v>
      </c>
      <c r="B35" s="460" t="s">
        <v>27</v>
      </c>
      <c r="C35" s="460" t="s">
        <v>191</v>
      </c>
      <c r="D35" s="493"/>
      <c r="E35" s="460"/>
      <c r="F35" s="460"/>
      <c r="G35" s="460" t="s">
        <v>84</v>
      </c>
      <c r="H35" s="460"/>
      <c r="I35" s="460"/>
      <c r="J35" s="460"/>
      <c r="K35" s="458">
        <v>30</v>
      </c>
      <c r="L35" s="459" t="s">
        <v>27</v>
      </c>
      <c r="M35" s="461" t="s">
        <v>611</v>
      </c>
      <c r="N35" s="462" t="s">
        <v>612</v>
      </c>
      <c r="O35" s="461" t="s">
        <v>613</v>
      </c>
      <c r="P35" s="461">
        <v>2</v>
      </c>
      <c r="Q35" s="461">
        <v>2</v>
      </c>
      <c r="R35" s="461">
        <v>2</v>
      </c>
      <c r="S35" s="461"/>
      <c r="T35" s="461"/>
      <c r="U35" s="461"/>
      <c r="V35" s="462">
        <v>2</v>
      </c>
      <c r="W35" s="464"/>
      <c r="X35" s="464"/>
      <c r="Y35" s="458"/>
      <c r="Z35" s="458"/>
      <c r="AA35" s="458"/>
      <c r="AB35" s="89">
        <f t="shared" si="1"/>
        <v>4</v>
      </c>
      <c r="AC35" s="89">
        <f t="shared" si="2"/>
        <v>8</v>
      </c>
    </row>
    <row r="36" spans="1:29">
      <c r="A36" s="460" t="s">
        <v>27</v>
      </c>
      <c r="B36" s="460" t="s">
        <v>27</v>
      </c>
      <c r="C36" s="460" t="s">
        <v>191</v>
      </c>
      <c r="D36" s="493"/>
      <c r="E36" s="460" t="s">
        <v>65</v>
      </c>
      <c r="F36" s="460"/>
      <c r="G36" s="460"/>
      <c r="H36" s="460"/>
      <c r="I36" s="460"/>
      <c r="J36" s="460"/>
      <c r="K36" s="458">
        <v>31</v>
      </c>
      <c r="L36" s="459" t="s">
        <v>27</v>
      </c>
      <c r="M36" s="461" t="s">
        <v>614</v>
      </c>
      <c r="N36" s="462" t="s">
        <v>615</v>
      </c>
      <c r="O36" s="461" t="s">
        <v>616</v>
      </c>
      <c r="P36" s="461">
        <v>2</v>
      </c>
      <c r="Q36" s="461">
        <v>2</v>
      </c>
      <c r="R36" s="461">
        <v>2</v>
      </c>
      <c r="S36" s="461"/>
      <c r="T36" s="461">
        <v>2</v>
      </c>
      <c r="U36" s="463"/>
      <c r="V36" s="464"/>
      <c r="W36" s="464"/>
      <c r="X36" s="464"/>
      <c r="Y36" s="458"/>
      <c r="Z36" s="458"/>
      <c r="AA36" s="458"/>
      <c r="AB36" s="89">
        <f t="shared" si="1"/>
        <v>4</v>
      </c>
      <c r="AC36" s="89">
        <f t="shared" si="2"/>
        <v>8</v>
      </c>
    </row>
    <row r="37" spans="1:29">
      <c r="A37" s="460" t="s">
        <v>27</v>
      </c>
      <c r="B37" s="460" t="s">
        <v>27</v>
      </c>
      <c r="C37" s="460" t="s">
        <v>191</v>
      </c>
      <c r="D37" s="493"/>
      <c r="E37" s="460" t="s">
        <v>65</v>
      </c>
      <c r="F37" s="460"/>
      <c r="G37" s="460"/>
      <c r="H37" s="460"/>
      <c r="I37" s="460"/>
      <c r="J37" s="460"/>
      <c r="K37" s="458">
        <v>32</v>
      </c>
      <c r="L37" s="459" t="s">
        <v>27</v>
      </c>
      <c r="M37" s="461" t="s">
        <v>617</v>
      </c>
      <c r="N37" s="462" t="s">
        <v>618</v>
      </c>
      <c r="O37" s="461" t="s">
        <v>619</v>
      </c>
      <c r="P37" s="461">
        <v>2</v>
      </c>
      <c r="Q37" s="461">
        <v>2</v>
      </c>
      <c r="R37" s="461">
        <v>2</v>
      </c>
      <c r="S37" s="461"/>
      <c r="T37" s="461">
        <v>2</v>
      </c>
      <c r="U37" s="463"/>
      <c r="V37" s="464"/>
      <c r="W37" s="464"/>
      <c r="X37" s="464"/>
      <c r="Y37" s="458"/>
      <c r="Z37" s="458"/>
      <c r="AA37" s="458"/>
      <c r="AB37" s="89">
        <f t="shared" si="1"/>
        <v>4</v>
      </c>
      <c r="AC37" s="89">
        <f t="shared" si="2"/>
        <v>8</v>
      </c>
    </row>
    <row r="38" spans="1:29">
      <c r="A38" s="460" t="s">
        <v>27</v>
      </c>
      <c r="B38" s="460" t="s">
        <v>27</v>
      </c>
      <c r="C38" s="460" t="s">
        <v>191</v>
      </c>
      <c r="D38" s="493"/>
      <c r="E38" s="460" t="s">
        <v>65</v>
      </c>
      <c r="F38" s="460"/>
      <c r="G38" s="460"/>
      <c r="H38" s="460"/>
      <c r="I38" s="460"/>
      <c r="J38" s="460"/>
      <c r="K38" s="458">
        <v>33</v>
      </c>
      <c r="L38" s="459" t="s">
        <v>27</v>
      </c>
      <c r="M38" s="461" t="s">
        <v>620</v>
      </c>
      <c r="N38" s="462" t="s">
        <v>621</v>
      </c>
      <c r="O38" s="461" t="s">
        <v>622</v>
      </c>
      <c r="P38" s="461">
        <v>2</v>
      </c>
      <c r="Q38" s="461">
        <v>2</v>
      </c>
      <c r="R38" s="461">
        <v>2</v>
      </c>
      <c r="S38" s="461"/>
      <c r="T38" s="461">
        <v>2</v>
      </c>
      <c r="U38" s="463"/>
      <c r="V38" s="464"/>
      <c r="W38" s="464"/>
      <c r="X38" s="464"/>
      <c r="Y38" s="458"/>
      <c r="Z38" s="458"/>
      <c r="AA38" s="458"/>
      <c r="AB38" s="89">
        <f t="shared" si="1"/>
        <v>4</v>
      </c>
      <c r="AC38" s="89">
        <f t="shared" si="2"/>
        <v>8</v>
      </c>
    </row>
    <row r="39" spans="1:29">
      <c r="A39" s="460" t="s">
        <v>27</v>
      </c>
      <c r="B39" s="460" t="s">
        <v>27</v>
      </c>
      <c r="C39" s="460" t="s">
        <v>191</v>
      </c>
      <c r="D39" s="493" t="s">
        <v>58</v>
      </c>
      <c r="E39" s="460"/>
      <c r="F39" s="460"/>
      <c r="G39" s="460"/>
      <c r="H39" s="460"/>
      <c r="I39" s="460"/>
      <c r="J39" s="460"/>
      <c r="K39" s="458">
        <v>34</v>
      </c>
      <c r="L39" s="459" t="s">
        <v>27</v>
      </c>
      <c r="M39" s="461" t="s">
        <v>623</v>
      </c>
      <c r="N39" s="462" t="s">
        <v>624</v>
      </c>
      <c r="O39" s="461" t="s">
        <v>625</v>
      </c>
      <c r="P39" s="461">
        <v>2</v>
      </c>
      <c r="Q39" s="461">
        <v>2</v>
      </c>
      <c r="R39" s="461">
        <v>2</v>
      </c>
      <c r="S39" s="461">
        <v>2</v>
      </c>
      <c r="T39" s="463"/>
      <c r="U39" s="463"/>
      <c r="V39" s="463"/>
      <c r="W39" s="464"/>
      <c r="X39" s="464"/>
      <c r="Y39" s="458"/>
      <c r="Z39" s="458"/>
      <c r="AA39" s="458"/>
      <c r="AB39" s="89">
        <f t="shared" si="1"/>
        <v>4</v>
      </c>
      <c r="AC39" s="89">
        <f t="shared" si="2"/>
        <v>8</v>
      </c>
    </row>
    <row r="40" spans="1:29">
      <c r="A40" s="460"/>
      <c r="B40" s="460"/>
      <c r="C40" s="460"/>
      <c r="D40" s="493"/>
      <c r="E40" s="460"/>
      <c r="F40" s="460"/>
      <c r="G40" s="460"/>
      <c r="H40" s="460"/>
      <c r="I40" s="460"/>
      <c r="J40" s="460"/>
      <c r="K40" s="458">
        <v>35</v>
      </c>
      <c r="L40" s="459" t="s">
        <v>27</v>
      </c>
      <c r="M40" s="461" t="s">
        <v>626</v>
      </c>
      <c r="N40" s="462" t="s">
        <v>627</v>
      </c>
      <c r="O40" s="461" t="s">
        <v>628</v>
      </c>
      <c r="P40" s="461"/>
      <c r="Q40" s="461"/>
      <c r="R40" s="461"/>
      <c r="S40" s="461"/>
      <c r="T40" s="461"/>
      <c r="U40" s="464"/>
      <c r="V40" s="464"/>
      <c r="W40" s="464"/>
      <c r="X40" s="464"/>
      <c r="Y40" s="458"/>
      <c r="Z40" s="458"/>
      <c r="AA40" s="458"/>
      <c r="AB40" s="89">
        <f t="shared" si="1"/>
        <v>0</v>
      </c>
      <c r="AC40" s="89">
        <f t="shared" si="2"/>
        <v>0</v>
      </c>
    </row>
    <row r="41" spans="1:29">
      <c r="A41" s="460" t="s">
        <v>27</v>
      </c>
      <c r="B41" s="460" t="s">
        <v>27</v>
      </c>
      <c r="C41" s="460"/>
      <c r="D41" s="493" t="s">
        <v>58</v>
      </c>
      <c r="E41" s="460" t="s">
        <v>65</v>
      </c>
      <c r="F41" s="460"/>
      <c r="G41" s="460"/>
      <c r="H41" s="460"/>
      <c r="I41" s="460"/>
      <c r="J41" s="460"/>
      <c r="K41" s="458">
        <v>36</v>
      </c>
      <c r="L41" s="459" t="s">
        <v>27</v>
      </c>
      <c r="M41" s="461" t="s">
        <v>629</v>
      </c>
      <c r="N41" s="462" t="s">
        <v>630</v>
      </c>
      <c r="O41" s="461" t="s">
        <v>631</v>
      </c>
      <c r="P41" s="461">
        <v>2</v>
      </c>
      <c r="Q41" s="461">
        <v>2</v>
      </c>
      <c r="R41" s="461"/>
      <c r="S41" s="461">
        <v>2</v>
      </c>
      <c r="T41" s="461">
        <v>2</v>
      </c>
      <c r="U41" s="463"/>
      <c r="V41" s="464"/>
      <c r="W41" s="464"/>
      <c r="X41" s="464"/>
      <c r="Y41" s="458"/>
      <c r="Z41" s="458"/>
      <c r="AA41" s="458"/>
      <c r="AB41" s="89">
        <f t="shared" si="1"/>
        <v>4</v>
      </c>
      <c r="AC41" s="89">
        <f t="shared" si="2"/>
        <v>8</v>
      </c>
    </row>
    <row r="42" spans="1:29">
      <c r="A42" s="460" t="s">
        <v>27</v>
      </c>
      <c r="B42" s="460" t="s">
        <v>27</v>
      </c>
      <c r="C42" s="460"/>
      <c r="D42" s="493"/>
      <c r="E42" s="460" t="s">
        <v>65</v>
      </c>
      <c r="F42" s="460"/>
      <c r="G42" s="460" t="s">
        <v>84</v>
      </c>
      <c r="H42" s="460"/>
      <c r="I42" s="460"/>
      <c r="J42" s="460"/>
      <c r="K42" s="458">
        <v>37</v>
      </c>
      <c r="L42" s="459" t="s">
        <v>27</v>
      </c>
      <c r="M42" s="461" t="s">
        <v>632</v>
      </c>
      <c r="N42" s="462" t="s">
        <v>633</v>
      </c>
      <c r="O42" s="461" t="s">
        <v>634</v>
      </c>
      <c r="P42" s="461">
        <v>2</v>
      </c>
      <c r="Q42" s="461">
        <v>2</v>
      </c>
      <c r="R42" s="461"/>
      <c r="S42" s="461"/>
      <c r="T42" s="461">
        <v>2</v>
      </c>
      <c r="U42" s="461"/>
      <c r="V42" s="462">
        <v>2</v>
      </c>
      <c r="W42" s="464"/>
      <c r="X42" s="464"/>
      <c r="Y42" s="458"/>
      <c r="Z42" s="458"/>
      <c r="AA42" s="458"/>
      <c r="AB42" s="89">
        <f t="shared" si="1"/>
        <v>4</v>
      </c>
      <c r="AC42" s="89">
        <f t="shared" si="2"/>
        <v>8</v>
      </c>
    </row>
    <row r="43" spans="1:29">
      <c r="A43" s="460" t="s">
        <v>27</v>
      </c>
      <c r="B43" s="460" t="s">
        <v>27</v>
      </c>
      <c r="C43" s="460"/>
      <c r="D43" s="493"/>
      <c r="E43" s="460" t="s">
        <v>65</v>
      </c>
      <c r="F43" s="460"/>
      <c r="G43" s="460" t="s">
        <v>84</v>
      </c>
      <c r="H43" s="460"/>
      <c r="I43" s="460"/>
      <c r="J43" s="460"/>
      <c r="K43" s="458">
        <v>38</v>
      </c>
      <c r="L43" s="459" t="s">
        <v>27</v>
      </c>
      <c r="M43" s="461" t="s">
        <v>635</v>
      </c>
      <c r="N43" s="462" t="s">
        <v>636</v>
      </c>
      <c r="O43" s="461" t="s">
        <v>637</v>
      </c>
      <c r="P43" s="461">
        <v>2</v>
      </c>
      <c r="Q43" s="461">
        <v>2</v>
      </c>
      <c r="R43" s="461"/>
      <c r="S43" s="461"/>
      <c r="T43" s="461">
        <v>2</v>
      </c>
      <c r="U43" s="463"/>
      <c r="V43" s="464">
        <v>2</v>
      </c>
      <c r="W43" s="464"/>
      <c r="X43" s="464"/>
      <c r="Y43" s="458"/>
      <c r="Z43" s="458"/>
      <c r="AA43" s="458"/>
      <c r="AB43" s="89">
        <f t="shared" si="1"/>
        <v>4</v>
      </c>
      <c r="AC43" s="89">
        <f t="shared" si="2"/>
        <v>8</v>
      </c>
    </row>
    <row r="44" spans="1:29">
      <c r="A44" s="460" t="s">
        <v>27</v>
      </c>
      <c r="B44" s="460" t="s">
        <v>27</v>
      </c>
      <c r="C44" s="460"/>
      <c r="D44" s="493" t="s">
        <v>58</v>
      </c>
      <c r="E44" s="460" t="s">
        <v>65</v>
      </c>
      <c r="F44" s="460"/>
      <c r="G44" s="460"/>
      <c r="H44" s="460"/>
      <c r="I44" s="460"/>
      <c r="J44" s="460"/>
      <c r="K44" s="458">
        <v>39</v>
      </c>
      <c r="L44" s="459" t="s">
        <v>27</v>
      </c>
      <c r="M44" s="461" t="s">
        <v>638</v>
      </c>
      <c r="N44" s="462" t="s">
        <v>639</v>
      </c>
      <c r="O44" s="461" t="s">
        <v>640</v>
      </c>
      <c r="P44" s="461">
        <v>2</v>
      </c>
      <c r="Q44" s="461">
        <v>2</v>
      </c>
      <c r="R44" s="461"/>
      <c r="S44" s="461">
        <v>2</v>
      </c>
      <c r="T44" s="461">
        <v>2</v>
      </c>
      <c r="U44" s="463"/>
      <c r="V44" s="464"/>
      <c r="W44" s="464"/>
      <c r="X44" s="464"/>
      <c r="Y44" s="458"/>
      <c r="Z44" s="458"/>
      <c r="AA44" s="458"/>
      <c r="AB44" s="89">
        <f t="shared" si="1"/>
        <v>4</v>
      </c>
      <c r="AC44" s="89">
        <f t="shared" si="2"/>
        <v>8</v>
      </c>
    </row>
    <row r="45" spans="1:29">
      <c r="A45" s="460" t="s">
        <v>30</v>
      </c>
      <c r="B45" s="460" t="s">
        <v>30</v>
      </c>
      <c r="C45" s="460"/>
      <c r="D45" s="460" t="s">
        <v>64</v>
      </c>
      <c r="E45" s="460"/>
      <c r="F45" s="460"/>
      <c r="G45" s="460" t="s">
        <v>86</v>
      </c>
      <c r="H45" s="460"/>
      <c r="I45" s="460"/>
      <c r="J45" s="460" t="s">
        <v>641</v>
      </c>
      <c r="K45" s="458">
        <v>40</v>
      </c>
      <c r="L45" s="459" t="s">
        <v>30</v>
      </c>
      <c r="M45" s="461" t="s">
        <v>642</v>
      </c>
      <c r="N45" s="462" t="s">
        <v>643</v>
      </c>
      <c r="O45" s="461" t="s">
        <v>644</v>
      </c>
      <c r="P45" s="461">
        <v>2</v>
      </c>
      <c r="Q45" s="461">
        <v>2</v>
      </c>
      <c r="R45" s="463"/>
      <c r="S45" s="463">
        <v>2</v>
      </c>
      <c r="T45" s="463"/>
      <c r="U45" s="463"/>
      <c r="V45" s="463">
        <v>2</v>
      </c>
      <c r="W45" s="464"/>
      <c r="X45" s="464"/>
      <c r="Y45" s="458"/>
      <c r="Z45" s="458"/>
      <c r="AA45" s="463"/>
      <c r="AB45" s="89">
        <f t="shared" si="1"/>
        <v>4</v>
      </c>
      <c r="AC45" s="89">
        <f t="shared" si="2"/>
        <v>8</v>
      </c>
    </row>
    <row r="46" spans="1:29">
      <c r="A46" s="460" t="s">
        <v>30</v>
      </c>
      <c r="B46" s="460" t="s">
        <v>30</v>
      </c>
      <c r="C46" s="460" t="s">
        <v>94</v>
      </c>
      <c r="D46" s="460"/>
      <c r="E46" s="460"/>
      <c r="F46" s="460"/>
      <c r="G46" s="460" t="s">
        <v>86</v>
      </c>
      <c r="H46" s="460"/>
      <c r="I46" s="460"/>
      <c r="J46" s="460" t="s">
        <v>645</v>
      </c>
      <c r="K46" s="458">
        <v>41</v>
      </c>
      <c r="L46" s="459" t="s">
        <v>30</v>
      </c>
      <c r="M46" s="461" t="s">
        <v>646</v>
      </c>
      <c r="N46" s="462" t="s">
        <v>647</v>
      </c>
      <c r="O46" s="461" t="s">
        <v>648</v>
      </c>
      <c r="P46" s="461">
        <v>2</v>
      </c>
      <c r="Q46" s="461">
        <v>2</v>
      </c>
      <c r="R46" s="463">
        <v>2</v>
      </c>
      <c r="S46" s="464"/>
      <c r="T46" s="464"/>
      <c r="U46" s="464"/>
      <c r="V46" s="464">
        <v>2</v>
      </c>
      <c r="W46" s="464"/>
      <c r="X46" s="464"/>
      <c r="Y46" s="463"/>
      <c r="Z46" s="463"/>
      <c r="AA46" s="458"/>
      <c r="AB46" s="89">
        <f t="shared" si="1"/>
        <v>4</v>
      </c>
      <c r="AC46" s="89">
        <f t="shared" si="2"/>
        <v>8</v>
      </c>
    </row>
    <row r="47" spans="1:29">
      <c r="A47" s="460" t="s">
        <v>30</v>
      </c>
      <c r="B47" s="460" t="s">
        <v>30</v>
      </c>
      <c r="C47" s="460"/>
      <c r="D47" s="460" t="s">
        <v>64</v>
      </c>
      <c r="E47" s="460"/>
      <c r="F47" s="460" t="s">
        <v>74</v>
      </c>
      <c r="G47" s="460"/>
      <c r="H47" s="460"/>
      <c r="I47" s="460"/>
      <c r="J47" s="460" t="s">
        <v>649</v>
      </c>
      <c r="K47" s="458">
        <v>42</v>
      </c>
      <c r="L47" s="459" t="s">
        <v>30</v>
      </c>
      <c r="M47" s="461" t="s">
        <v>650</v>
      </c>
      <c r="N47" s="462" t="s">
        <v>651</v>
      </c>
      <c r="O47" s="465">
        <v>39353</v>
      </c>
      <c r="P47" s="461">
        <v>2</v>
      </c>
      <c r="Q47" s="461">
        <v>2</v>
      </c>
      <c r="R47" s="463"/>
      <c r="S47" s="464">
        <v>2</v>
      </c>
      <c r="T47" s="464"/>
      <c r="U47" s="464">
        <v>2</v>
      </c>
      <c r="V47" s="464"/>
      <c r="W47" s="464"/>
      <c r="X47" s="464"/>
      <c r="Y47" s="463"/>
      <c r="Z47" s="463"/>
      <c r="AA47" s="458"/>
      <c r="AB47" s="89">
        <f t="shared" si="1"/>
        <v>4</v>
      </c>
      <c r="AC47" s="89">
        <f t="shared" si="2"/>
        <v>8</v>
      </c>
    </row>
    <row r="48" spans="1:29">
      <c r="A48" s="460" t="s">
        <v>30</v>
      </c>
      <c r="B48" s="460" t="s">
        <v>30</v>
      </c>
      <c r="C48" s="460"/>
      <c r="D48" s="460" t="s">
        <v>64</v>
      </c>
      <c r="E48" s="460"/>
      <c r="F48" s="460"/>
      <c r="G48" s="460" t="s">
        <v>86</v>
      </c>
      <c r="H48" s="460"/>
      <c r="I48" s="460"/>
      <c r="J48" s="460" t="s">
        <v>652</v>
      </c>
      <c r="K48" s="458">
        <v>43</v>
      </c>
      <c r="L48" s="459" t="s">
        <v>30</v>
      </c>
      <c r="M48" s="461" t="s">
        <v>653</v>
      </c>
      <c r="N48" s="462" t="s">
        <v>654</v>
      </c>
      <c r="O48" s="461" t="s">
        <v>655</v>
      </c>
      <c r="P48" s="461">
        <v>2</v>
      </c>
      <c r="Q48" s="461">
        <v>2</v>
      </c>
      <c r="R48" s="464"/>
      <c r="S48" s="463">
        <v>2</v>
      </c>
      <c r="T48" s="464"/>
      <c r="U48" s="463"/>
      <c r="V48" s="464">
        <v>2</v>
      </c>
      <c r="W48" s="464"/>
      <c r="X48" s="464"/>
      <c r="Y48" s="463"/>
      <c r="Z48" s="463"/>
      <c r="AA48" s="458"/>
      <c r="AB48" s="89">
        <f t="shared" si="1"/>
        <v>4</v>
      </c>
      <c r="AC48" s="89">
        <f t="shared" si="2"/>
        <v>8</v>
      </c>
    </row>
    <row r="49" spans="1:29">
      <c r="A49" s="460" t="s">
        <v>30</v>
      </c>
      <c r="B49" s="460" t="s">
        <v>30</v>
      </c>
      <c r="C49" s="460"/>
      <c r="D49" s="460"/>
      <c r="E49" s="460" t="s">
        <v>68</v>
      </c>
      <c r="F49" s="460" t="s">
        <v>74</v>
      </c>
      <c r="G49" s="460"/>
      <c r="H49" s="460"/>
      <c r="I49" s="460"/>
      <c r="J49" s="460" t="s">
        <v>656</v>
      </c>
      <c r="K49" s="458">
        <v>44</v>
      </c>
      <c r="L49" s="459" t="s">
        <v>30</v>
      </c>
      <c r="M49" s="461" t="s">
        <v>657</v>
      </c>
      <c r="N49" s="462" t="s">
        <v>658</v>
      </c>
      <c r="O49" s="461" t="s">
        <v>659</v>
      </c>
      <c r="P49" s="461">
        <v>2</v>
      </c>
      <c r="Q49" s="461">
        <v>2</v>
      </c>
      <c r="R49" s="463"/>
      <c r="S49" s="463"/>
      <c r="T49" s="463">
        <v>2</v>
      </c>
      <c r="U49" s="463">
        <v>2</v>
      </c>
      <c r="V49" s="463"/>
      <c r="W49" s="464"/>
      <c r="X49" s="464"/>
      <c r="Y49" s="458"/>
      <c r="Z49" s="458"/>
      <c r="AA49" s="463"/>
      <c r="AB49" s="89">
        <f t="shared" si="1"/>
        <v>4</v>
      </c>
      <c r="AC49" s="89">
        <f t="shared" si="2"/>
        <v>8</v>
      </c>
    </row>
    <row r="50" spans="1:29">
      <c r="A50" s="460" t="s">
        <v>30</v>
      </c>
      <c r="B50" s="460" t="s">
        <v>30</v>
      </c>
      <c r="C50" s="460" t="s">
        <v>94</v>
      </c>
      <c r="D50" s="460"/>
      <c r="E50" s="460" t="s">
        <v>68</v>
      </c>
      <c r="F50" s="460"/>
      <c r="G50" s="460"/>
      <c r="H50" s="460"/>
      <c r="I50" s="460"/>
      <c r="J50" s="460" t="s">
        <v>660</v>
      </c>
      <c r="K50" s="458">
        <v>45</v>
      </c>
      <c r="L50" s="459" t="s">
        <v>30</v>
      </c>
      <c r="M50" s="461" t="s">
        <v>661</v>
      </c>
      <c r="N50" s="462" t="s">
        <v>662</v>
      </c>
      <c r="O50" s="461" t="s">
        <v>663</v>
      </c>
      <c r="P50" s="461">
        <v>2</v>
      </c>
      <c r="Q50" s="461">
        <v>2</v>
      </c>
      <c r="R50" s="464">
        <v>2</v>
      </c>
      <c r="S50" s="464"/>
      <c r="T50" s="464">
        <v>2</v>
      </c>
      <c r="U50" s="464"/>
      <c r="V50" s="464"/>
      <c r="W50" s="464"/>
      <c r="X50" s="464"/>
      <c r="Y50" s="464"/>
      <c r="Z50" s="464"/>
      <c r="AA50" s="458"/>
      <c r="AB50" s="89">
        <f t="shared" si="1"/>
        <v>4</v>
      </c>
      <c r="AC50" s="89">
        <f t="shared" si="2"/>
        <v>8</v>
      </c>
    </row>
    <row r="51" spans="1:29">
      <c r="A51" s="460" t="s">
        <v>30</v>
      </c>
      <c r="B51" s="460" t="s">
        <v>30</v>
      </c>
      <c r="C51" s="460" t="s">
        <v>94</v>
      </c>
      <c r="D51" s="460" t="s">
        <v>64</v>
      </c>
      <c r="E51" s="460"/>
      <c r="F51" s="460"/>
      <c r="G51" s="460"/>
      <c r="H51" s="460"/>
      <c r="I51" s="460"/>
      <c r="J51" s="460" t="s">
        <v>664</v>
      </c>
      <c r="K51" s="458">
        <v>46</v>
      </c>
      <c r="L51" s="459" t="s">
        <v>30</v>
      </c>
      <c r="M51" s="461" t="s">
        <v>665</v>
      </c>
      <c r="N51" s="462" t="s">
        <v>666</v>
      </c>
      <c r="O51" s="461" t="s">
        <v>667</v>
      </c>
      <c r="P51" s="461">
        <v>2</v>
      </c>
      <c r="Q51" s="461">
        <v>2</v>
      </c>
      <c r="R51" s="463">
        <v>2</v>
      </c>
      <c r="S51" s="463">
        <v>2</v>
      </c>
      <c r="T51" s="464"/>
      <c r="U51" s="463"/>
      <c r="V51" s="463"/>
      <c r="W51" s="464"/>
      <c r="X51" s="464"/>
      <c r="Y51" s="458"/>
      <c r="Z51" s="458"/>
      <c r="AA51" s="463"/>
      <c r="AB51" s="89">
        <f t="shared" si="1"/>
        <v>4</v>
      </c>
      <c r="AC51" s="89">
        <f t="shared" si="2"/>
        <v>8</v>
      </c>
    </row>
    <row r="52" spans="1:29">
      <c r="A52" s="460" t="s">
        <v>30</v>
      </c>
      <c r="B52" s="460" t="s">
        <v>30</v>
      </c>
      <c r="C52" s="460" t="s">
        <v>94</v>
      </c>
      <c r="D52" s="460"/>
      <c r="E52" s="460" t="s">
        <v>68</v>
      </c>
      <c r="F52" s="460"/>
      <c r="G52" s="460"/>
      <c r="H52" s="460"/>
      <c r="I52" s="460"/>
      <c r="J52" s="460" t="s">
        <v>660</v>
      </c>
      <c r="K52" s="458">
        <v>47</v>
      </c>
      <c r="L52" s="459" t="s">
        <v>30</v>
      </c>
      <c r="M52" s="461" t="s">
        <v>668</v>
      </c>
      <c r="N52" s="462" t="s">
        <v>669</v>
      </c>
      <c r="O52" s="461" t="s">
        <v>628</v>
      </c>
      <c r="P52" s="461">
        <v>2</v>
      </c>
      <c r="Q52" s="461">
        <v>2</v>
      </c>
      <c r="R52" s="464">
        <v>2</v>
      </c>
      <c r="S52" s="464"/>
      <c r="T52" s="464">
        <v>2</v>
      </c>
      <c r="U52" s="463"/>
      <c r="V52" s="464"/>
      <c r="W52" s="464"/>
      <c r="X52" s="464"/>
      <c r="Y52" s="463"/>
      <c r="Z52" s="463"/>
      <c r="AA52" s="458"/>
      <c r="AB52" s="89">
        <f t="shared" si="1"/>
        <v>4</v>
      </c>
      <c r="AC52" s="89">
        <f t="shared" si="2"/>
        <v>8</v>
      </c>
    </row>
    <row r="53" spans="1:29">
      <c r="A53" s="460" t="s">
        <v>30</v>
      </c>
      <c r="B53" s="460" t="s">
        <v>30</v>
      </c>
      <c r="C53" s="460" t="s">
        <v>94</v>
      </c>
      <c r="D53" s="460" t="s">
        <v>64</v>
      </c>
      <c r="E53" s="460"/>
      <c r="F53" s="460"/>
      <c r="G53" s="460"/>
      <c r="H53" s="460"/>
      <c r="I53" s="460"/>
      <c r="J53" s="460" t="s">
        <v>664</v>
      </c>
      <c r="K53" s="458">
        <v>48</v>
      </c>
      <c r="L53" s="459" t="s">
        <v>30</v>
      </c>
      <c r="M53" s="461" t="s">
        <v>670</v>
      </c>
      <c r="N53" s="462" t="s">
        <v>671</v>
      </c>
      <c r="O53" s="461" t="s">
        <v>672</v>
      </c>
      <c r="P53" s="461">
        <v>2</v>
      </c>
      <c r="Q53" s="461">
        <v>2</v>
      </c>
      <c r="R53" s="463">
        <v>2</v>
      </c>
      <c r="S53" s="463">
        <v>2</v>
      </c>
      <c r="T53" s="464"/>
      <c r="U53" s="463"/>
      <c r="V53" s="463"/>
      <c r="W53" s="464"/>
      <c r="X53" s="464"/>
      <c r="Y53" s="458"/>
      <c r="Z53" s="458"/>
      <c r="AA53" s="463"/>
      <c r="AB53" s="89">
        <f t="shared" si="1"/>
        <v>4</v>
      </c>
      <c r="AC53" s="89">
        <f t="shared" si="2"/>
        <v>8</v>
      </c>
    </row>
    <row r="54" spans="1:29">
      <c r="A54" s="460" t="s">
        <v>30</v>
      </c>
      <c r="B54" s="460" t="s">
        <v>30</v>
      </c>
      <c r="C54" s="460" t="s">
        <v>94</v>
      </c>
      <c r="D54" s="460" t="s">
        <v>64</v>
      </c>
      <c r="E54" s="460"/>
      <c r="F54" s="460"/>
      <c r="G54" s="460"/>
      <c r="H54" s="460"/>
      <c r="I54" s="460"/>
      <c r="J54" s="460" t="s">
        <v>664</v>
      </c>
      <c r="K54" s="458">
        <v>49</v>
      </c>
      <c r="L54" s="459" t="s">
        <v>30</v>
      </c>
      <c r="M54" s="461" t="s">
        <v>673</v>
      </c>
      <c r="N54" s="462" t="s">
        <v>674</v>
      </c>
      <c r="O54" s="461" t="s">
        <v>675</v>
      </c>
      <c r="P54" s="461">
        <v>2</v>
      </c>
      <c r="Q54" s="461">
        <v>2</v>
      </c>
      <c r="R54" s="463">
        <v>2</v>
      </c>
      <c r="S54" s="463">
        <v>2</v>
      </c>
      <c r="T54" s="464"/>
      <c r="U54" s="463"/>
      <c r="V54" s="464"/>
      <c r="W54" s="464"/>
      <c r="X54" s="463"/>
      <c r="Y54" s="463"/>
      <c r="Z54" s="463"/>
      <c r="AA54" s="463"/>
      <c r="AB54" s="89">
        <f t="shared" si="1"/>
        <v>4</v>
      </c>
      <c r="AC54" s="89">
        <f t="shared" si="2"/>
        <v>8</v>
      </c>
    </row>
    <row r="55" spans="1:29">
      <c r="A55" s="460" t="s">
        <v>30</v>
      </c>
      <c r="B55" s="460" t="s">
        <v>30</v>
      </c>
      <c r="C55" s="460"/>
      <c r="D55" s="460" t="s">
        <v>64</v>
      </c>
      <c r="E55" s="460"/>
      <c r="F55" s="460"/>
      <c r="G55" s="460" t="s">
        <v>86</v>
      </c>
      <c r="H55" s="460"/>
      <c r="I55" s="460"/>
      <c r="J55" s="460" t="s">
        <v>641</v>
      </c>
      <c r="K55" s="458">
        <v>50</v>
      </c>
      <c r="L55" s="459" t="s">
        <v>30</v>
      </c>
      <c r="M55" s="461" t="s">
        <v>676</v>
      </c>
      <c r="N55" s="462" t="s">
        <v>677</v>
      </c>
      <c r="O55" s="461" t="s">
        <v>678</v>
      </c>
      <c r="P55" s="461">
        <v>2</v>
      </c>
      <c r="Q55" s="461">
        <v>2</v>
      </c>
      <c r="R55" s="463"/>
      <c r="S55" s="463">
        <v>2</v>
      </c>
      <c r="T55" s="463"/>
      <c r="U55" s="464"/>
      <c r="V55" s="464">
        <v>2</v>
      </c>
      <c r="W55" s="464"/>
      <c r="X55" s="464"/>
      <c r="Y55" s="463"/>
      <c r="Z55" s="463"/>
      <c r="AA55" s="458"/>
      <c r="AB55" s="89">
        <f t="shared" si="1"/>
        <v>4</v>
      </c>
      <c r="AC55" s="89">
        <f t="shared" si="2"/>
        <v>8</v>
      </c>
    </row>
    <row r="56" spans="1:29">
      <c r="A56" s="460" t="s">
        <v>30</v>
      </c>
      <c r="B56" s="460" t="s">
        <v>30</v>
      </c>
      <c r="C56" s="460"/>
      <c r="D56" s="460" t="s">
        <v>64</v>
      </c>
      <c r="E56" s="460" t="s">
        <v>68</v>
      </c>
      <c r="F56" s="460"/>
      <c r="G56" s="460"/>
      <c r="H56" s="460"/>
      <c r="I56" s="460"/>
      <c r="J56" s="460" t="s">
        <v>679</v>
      </c>
      <c r="K56" s="458">
        <v>51</v>
      </c>
      <c r="L56" s="459" t="s">
        <v>30</v>
      </c>
      <c r="M56" s="461" t="s">
        <v>680</v>
      </c>
      <c r="N56" s="462" t="s">
        <v>681</v>
      </c>
      <c r="O56" s="461" t="s">
        <v>538</v>
      </c>
      <c r="P56" s="461">
        <v>2</v>
      </c>
      <c r="Q56" s="461">
        <v>2</v>
      </c>
      <c r="R56" s="463"/>
      <c r="S56" s="463">
        <v>2</v>
      </c>
      <c r="T56" s="463">
        <v>2</v>
      </c>
      <c r="U56" s="463"/>
      <c r="V56" s="464"/>
      <c r="W56" s="464"/>
      <c r="X56" s="464"/>
      <c r="Y56" s="463"/>
      <c r="Z56" s="463"/>
      <c r="AA56" s="458"/>
      <c r="AB56" s="89">
        <f t="shared" si="1"/>
        <v>4</v>
      </c>
      <c r="AC56" s="89">
        <f t="shared" si="2"/>
        <v>8</v>
      </c>
    </row>
    <row r="57" spans="1:29">
      <c r="A57" s="460" t="s">
        <v>30</v>
      </c>
      <c r="B57" s="460" t="s">
        <v>30</v>
      </c>
      <c r="C57" s="460"/>
      <c r="D57" s="460" t="s">
        <v>64</v>
      </c>
      <c r="E57" s="460"/>
      <c r="F57" s="460"/>
      <c r="G57" s="460" t="s">
        <v>86</v>
      </c>
      <c r="H57" s="460"/>
      <c r="I57" s="460"/>
      <c r="J57" s="460" t="s">
        <v>641</v>
      </c>
      <c r="K57" s="458">
        <v>52</v>
      </c>
      <c r="L57" s="459" t="s">
        <v>30</v>
      </c>
      <c r="M57" s="461" t="s">
        <v>682</v>
      </c>
      <c r="N57" s="462" t="s">
        <v>683</v>
      </c>
      <c r="O57" s="461" t="s">
        <v>684</v>
      </c>
      <c r="P57" s="461">
        <v>2</v>
      </c>
      <c r="Q57" s="461">
        <v>2</v>
      </c>
      <c r="R57" s="463"/>
      <c r="S57" s="463">
        <v>2</v>
      </c>
      <c r="T57" s="463"/>
      <c r="U57" s="464"/>
      <c r="V57" s="464">
        <v>2</v>
      </c>
      <c r="W57" s="464"/>
      <c r="X57" s="464"/>
      <c r="Y57" s="463"/>
      <c r="Z57" s="463"/>
      <c r="AA57" s="463"/>
      <c r="AB57" s="89">
        <f t="shared" si="1"/>
        <v>4</v>
      </c>
      <c r="AC57" s="89">
        <f t="shared" si="2"/>
        <v>8</v>
      </c>
    </row>
    <row r="58" spans="1:29">
      <c r="A58" s="460" t="s">
        <v>30</v>
      </c>
      <c r="B58" s="460" t="s">
        <v>30</v>
      </c>
      <c r="C58" s="460"/>
      <c r="D58" s="460"/>
      <c r="E58" s="460" t="s">
        <v>68</v>
      </c>
      <c r="F58" s="460" t="s">
        <v>74</v>
      </c>
      <c r="G58" s="460"/>
      <c r="H58" s="460"/>
      <c r="I58" s="460"/>
      <c r="J58" s="460" t="s">
        <v>656</v>
      </c>
      <c r="K58" s="458">
        <v>53</v>
      </c>
      <c r="L58" s="459" t="s">
        <v>30</v>
      </c>
      <c r="M58" s="461" t="s">
        <v>685</v>
      </c>
      <c r="N58" s="462" t="s">
        <v>686</v>
      </c>
      <c r="O58" s="461" t="s">
        <v>613</v>
      </c>
      <c r="P58" s="461">
        <v>2</v>
      </c>
      <c r="Q58" s="461">
        <v>2</v>
      </c>
      <c r="R58" s="463"/>
      <c r="S58" s="463"/>
      <c r="T58" s="463">
        <v>2</v>
      </c>
      <c r="U58" s="463">
        <v>2</v>
      </c>
      <c r="V58" s="463"/>
      <c r="W58" s="464"/>
      <c r="X58" s="464"/>
      <c r="Y58" s="458"/>
      <c r="Z58" s="458"/>
      <c r="AA58" s="463"/>
      <c r="AB58" s="89">
        <f t="shared" si="1"/>
        <v>4</v>
      </c>
      <c r="AC58" s="89">
        <f t="shared" si="2"/>
        <v>8</v>
      </c>
    </row>
    <row r="59" spans="1:29">
      <c r="A59" s="460" t="s">
        <v>30</v>
      </c>
      <c r="B59" s="460" t="s">
        <v>30</v>
      </c>
      <c r="C59" s="460"/>
      <c r="D59" s="460"/>
      <c r="E59" s="460" t="s">
        <v>68</v>
      </c>
      <c r="F59" s="460"/>
      <c r="G59" s="460" t="s">
        <v>86</v>
      </c>
      <c r="H59" s="460"/>
      <c r="I59" s="460"/>
      <c r="J59" s="460" t="s">
        <v>687</v>
      </c>
      <c r="K59" s="458">
        <v>54</v>
      </c>
      <c r="L59" s="459" t="s">
        <v>30</v>
      </c>
      <c r="M59" s="461" t="s">
        <v>688</v>
      </c>
      <c r="N59" s="462" t="s">
        <v>689</v>
      </c>
      <c r="O59" s="461" t="s">
        <v>690</v>
      </c>
      <c r="P59" s="461">
        <v>2</v>
      </c>
      <c r="Q59" s="461">
        <v>2</v>
      </c>
      <c r="R59" s="463"/>
      <c r="S59" s="464"/>
      <c r="T59" s="464">
        <v>2</v>
      </c>
      <c r="U59" s="463"/>
      <c r="V59" s="464">
        <v>2</v>
      </c>
      <c r="W59" s="464"/>
      <c r="X59" s="464"/>
      <c r="Y59" s="463"/>
      <c r="Z59" s="463"/>
      <c r="AA59" s="463"/>
      <c r="AB59" s="89">
        <f t="shared" si="1"/>
        <v>4</v>
      </c>
      <c r="AC59" s="89">
        <f t="shared" si="2"/>
        <v>8</v>
      </c>
    </row>
    <row r="60" spans="1:29">
      <c r="A60" s="460" t="s">
        <v>30</v>
      </c>
      <c r="B60" s="460" t="s">
        <v>30</v>
      </c>
      <c r="C60" s="460"/>
      <c r="D60" s="460" t="s">
        <v>64</v>
      </c>
      <c r="E60" s="460" t="s">
        <v>68</v>
      </c>
      <c r="F60" s="460"/>
      <c r="G60" s="460"/>
      <c r="H60" s="460"/>
      <c r="I60" s="460"/>
      <c r="J60" s="460" t="s">
        <v>691</v>
      </c>
      <c r="K60" s="458">
        <v>55</v>
      </c>
      <c r="L60" s="459" t="s">
        <v>30</v>
      </c>
      <c r="M60" s="461" t="s">
        <v>692</v>
      </c>
      <c r="N60" s="462" t="s">
        <v>693</v>
      </c>
      <c r="O60" s="461" t="s">
        <v>694</v>
      </c>
      <c r="P60" s="461">
        <v>2</v>
      </c>
      <c r="Q60" s="461">
        <v>2</v>
      </c>
      <c r="R60" s="464"/>
      <c r="S60" s="463">
        <v>2</v>
      </c>
      <c r="T60" s="464">
        <v>2</v>
      </c>
      <c r="U60" s="463"/>
      <c r="V60" s="464"/>
      <c r="W60" s="464"/>
      <c r="X60" s="464"/>
      <c r="Y60" s="463"/>
      <c r="Z60" s="463"/>
      <c r="AA60" s="458"/>
      <c r="AB60" s="89">
        <f t="shared" si="1"/>
        <v>4</v>
      </c>
      <c r="AC60" s="89">
        <f t="shared" si="2"/>
        <v>8</v>
      </c>
    </row>
    <row r="61" spans="1:29">
      <c r="A61" s="460" t="s">
        <v>30</v>
      </c>
      <c r="B61" s="460" t="s">
        <v>30</v>
      </c>
      <c r="C61" s="460" t="s">
        <v>94</v>
      </c>
      <c r="D61" s="460" t="s">
        <v>64</v>
      </c>
      <c r="E61" s="460"/>
      <c r="F61" s="460"/>
      <c r="G61" s="460"/>
      <c r="H61" s="460"/>
      <c r="I61" s="460"/>
      <c r="J61" s="460" t="s">
        <v>664</v>
      </c>
      <c r="K61" s="458">
        <v>56</v>
      </c>
      <c r="L61" s="459" t="s">
        <v>30</v>
      </c>
      <c r="M61" s="461" t="s">
        <v>695</v>
      </c>
      <c r="N61" s="462" t="s">
        <v>696</v>
      </c>
      <c r="O61" s="461" t="s">
        <v>550</v>
      </c>
      <c r="P61" s="461">
        <v>2</v>
      </c>
      <c r="Q61" s="461">
        <v>2</v>
      </c>
      <c r="R61" s="464">
        <v>2</v>
      </c>
      <c r="S61" s="458">
        <v>2</v>
      </c>
      <c r="T61" s="464"/>
      <c r="U61" s="458"/>
      <c r="V61" s="458"/>
      <c r="W61" s="458"/>
      <c r="X61" s="458"/>
      <c r="Y61" s="458"/>
      <c r="Z61" s="458"/>
      <c r="AA61" s="458"/>
      <c r="AB61" s="89">
        <f t="shared" si="1"/>
        <v>4</v>
      </c>
      <c r="AC61" s="89">
        <f t="shared" si="2"/>
        <v>8</v>
      </c>
    </row>
    <row r="62" spans="1:29">
      <c r="A62" s="460" t="s">
        <v>30</v>
      </c>
      <c r="B62" s="460" t="s">
        <v>30</v>
      </c>
      <c r="C62" s="460"/>
      <c r="D62" s="460" t="s">
        <v>64</v>
      </c>
      <c r="E62" s="460" t="s">
        <v>68</v>
      </c>
      <c r="F62" s="460"/>
      <c r="G62" s="460"/>
      <c r="H62" s="460"/>
      <c r="I62" s="460"/>
      <c r="J62" s="460" t="s">
        <v>691</v>
      </c>
      <c r="K62" s="458">
        <v>57</v>
      </c>
      <c r="L62" s="459" t="s">
        <v>30</v>
      </c>
      <c r="M62" s="461" t="s">
        <v>697</v>
      </c>
      <c r="N62" s="462" t="s">
        <v>698</v>
      </c>
      <c r="O62" s="461" t="s">
        <v>699</v>
      </c>
      <c r="P62" s="461">
        <v>2</v>
      </c>
      <c r="Q62" s="461">
        <v>2</v>
      </c>
      <c r="R62" s="464"/>
      <c r="S62" s="463">
        <v>2</v>
      </c>
      <c r="T62" s="464">
        <v>2</v>
      </c>
      <c r="U62" s="463"/>
      <c r="V62" s="464"/>
      <c r="W62" s="464"/>
      <c r="X62" s="464"/>
      <c r="Y62" s="463"/>
      <c r="Z62" s="463"/>
      <c r="AA62" s="458"/>
      <c r="AB62" s="89">
        <f t="shared" si="1"/>
        <v>4</v>
      </c>
      <c r="AC62" s="89">
        <f t="shared" si="2"/>
        <v>8</v>
      </c>
    </row>
    <row r="63" spans="1:29">
      <c r="A63" s="460" t="s">
        <v>30</v>
      </c>
      <c r="B63" s="460" t="s">
        <v>30</v>
      </c>
      <c r="C63" s="460" t="s">
        <v>94</v>
      </c>
      <c r="D63" s="460" t="s">
        <v>64</v>
      </c>
      <c r="E63" s="460"/>
      <c r="F63" s="460"/>
      <c r="G63" s="460"/>
      <c r="H63" s="460"/>
      <c r="I63" s="460"/>
      <c r="J63" s="460" t="s">
        <v>664</v>
      </c>
      <c r="K63" s="458">
        <v>58</v>
      </c>
      <c r="L63" s="459" t="s">
        <v>30</v>
      </c>
      <c r="M63" s="461" t="s">
        <v>700</v>
      </c>
      <c r="N63" s="462" t="s">
        <v>701</v>
      </c>
      <c r="O63" s="461" t="s">
        <v>702</v>
      </c>
      <c r="P63" s="461">
        <v>2</v>
      </c>
      <c r="Q63" s="461">
        <v>2</v>
      </c>
      <c r="R63" s="463">
        <v>2</v>
      </c>
      <c r="S63" s="463">
        <v>2</v>
      </c>
      <c r="T63" s="464"/>
      <c r="U63" s="463"/>
      <c r="V63" s="464"/>
      <c r="W63" s="464"/>
      <c r="X63" s="463"/>
      <c r="Y63" s="463"/>
      <c r="Z63" s="463"/>
      <c r="AA63" s="463"/>
      <c r="AB63" s="89">
        <f t="shared" si="1"/>
        <v>4</v>
      </c>
      <c r="AC63" s="89">
        <f t="shared" si="2"/>
        <v>8</v>
      </c>
    </row>
    <row r="64" spans="1:29">
      <c r="A64" s="460" t="s">
        <v>30</v>
      </c>
      <c r="B64" s="460" t="s">
        <v>30</v>
      </c>
      <c r="C64" s="460"/>
      <c r="D64" s="460"/>
      <c r="E64" s="460" t="s">
        <v>68</v>
      </c>
      <c r="F64" s="460" t="s">
        <v>74</v>
      </c>
      <c r="G64" s="460"/>
      <c r="H64" s="460"/>
      <c r="I64" s="460"/>
      <c r="J64" s="460" t="s">
        <v>656</v>
      </c>
      <c r="K64" s="458">
        <v>59</v>
      </c>
      <c r="L64" s="459" t="s">
        <v>30</v>
      </c>
      <c r="M64" s="461" t="s">
        <v>703</v>
      </c>
      <c r="N64" s="462" t="s">
        <v>704</v>
      </c>
      <c r="O64" s="461" t="s">
        <v>705</v>
      </c>
      <c r="P64" s="461">
        <v>2</v>
      </c>
      <c r="Q64" s="461">
        <v>2</v>
      </c>
      <c r="R64" s="463"/>
      <c r="S64" s="463"/>
      <c r="T64" s="463">
        <v>2</v>
      </c>
      <c r="U64" s="463">
        <v>2</v>
      </c>
      <c r="V64" s="464"/>
      <c r="W64" s="464"/>
      <c r="X64" s="464"/>
      <c r="Y64" s="463"/>
      <c r="Z64" s="463"/>
      <c r="AA64" s="458"/>
      <c r="AB64" s="89">
        <f t="shared" si="1"/>
        <v>4</v>
      </c>
      <c r="AC64" s="89">
        <f t="shared" si="2"/>
        <v>8</v>
      </c>
    </row>
    <row r="65" spans="1:29">
      <c r="A65" s="460" t="s">
        <v>30</v>
      </c>
      <c r="B65" s="460" t="s">
        <v>30</v>
      </c>
      <c r="C65" s="460"/>
      <c r="D65" s="460"/>
      <c r="E65" s="460" t="s">
        <v>68</v>
      </c>
      <c r="F65" s="460"/>
      <c r="G65" s="460" t="s">
        <v>86</v>
      </c>
      <c r="H65" s="460"/>
      <c r="I65" s="460"/>
      <c r="J65" s="460" t="s">
        <v>687</v>
      </c>
      <c r="K65" s="458">
        <v>60</v>
      </c>
      <c r="L65" s="459" t="s">
        <v>30</v>
      </c>
      <c r="M65" s="461" t="s">
        <v>706</v>
      </c>
      <c r="N65" s="462" t="s">
        <v>707</v>
      </c>
      <c r="O65" s="461" t="s">
        <v>708</v>
      </c>
      <c r="P65" s="461">
        <v>2</v>
      </c>
      <c r="Q65" s="461">
        <v>2</v>
      </c>
      <c r="R65" s="463"/>
      <c r="S65" s="463"/>
      <c r="T65" s="464">
        <v>2</v>
      </c>
      <c r="U65" s="464"/>
      <c r="V65" s="464">
        <v>2</v>
      </c>
      <c r="W65" s="464"/>
      <c r="X65" s="464"/>
      <c r="Y65" s="463"/>
      <c r="Z65" s="463"/>
      <c r="AA65" s="463"/>
      <c r="AB65" s="89">
        <f t="shared" si="1"/>
        <v>4</v>
      </c>
      <c r="AC65" s="89">
        <f t="shared" si="2"/>
        <v>8</v>
      </c>
    </row>
    <row r="66" spans="1:29">
      <c r="A66" s="460" t="s">
        <v>30</v>
      </c>
      <c r="B66" s="460" t="s">
        <v>30</v>
      </c>
      <c r="C66" s="460"/>
      <c r="D66" s="460"/>
      <c r="E66" s="460" t="s">
        <v>68</v>
      </c>
      <c r="F66" s="460" t="s">
        <v>74</v>
      </c>
      <c r="G66" s="460"/>
      <c r="H66" s="460"/>
      <c r="I66" s="460"/>
      <c r="J66" s="460" t="s">
        <v>656</v>
      </c>
      <c r="K66" s="458">
        <v>61</v>
      </c>
      <c r="L66" s="459" t="s">
        <v>30</v>
      </c>
      <c r="M66" s="461" t="s">
        <v>709</v>
      </c>
      <c r="N66" s="462" t="s">
        <v>710</v>
      </c>
      <c r="O66" s="461" t="s">
        <v>711</v>
      </c>
      <c r="P66" s="461">
        <v>2</v>
      </c>
      <c r="Q66" s="461">
        <v>2</v>
      </c>
      <c r="R66" s="463"/>
      <c r="S66" s="463"/>
      <c r="T66" s="463">
        <v>2</v>
      </c>
      <c r="U66" s="463">
        <v>2</v>
      </c>
      <c r="V66" s="463"/>
      <c r="W66" s="464"/>
      <c r="X66" s="464"/>
      <c r="Y66" s="458"/>
      <c r="Z66" s="458"/>
      <c r="AA66" s="463"/>
      <c r="AB66" s="89">
        <f t="shared" si="1"/>
        <v>4</v>
      </c>
      <c r="AC66" s="89">
        <f t="shared" si="2"/>
        <v>8</v>
      </c>
    </row>
    <row r="67" spans="1:29">
      <c r="A67" s="460" t="s">
        <v>30</v>
      </c>
      <c r="B67" s="460" t="s">
        <v>30</v>
      </c>
      <c r="C67" s="460"/>
      <c r="D67" s="460"/>
      <c r="E67" s="460" t="s">
        <v>68</v>
      </c>
      <c r="F67" s="460"/>
      <c r="G67" s="460" t="s">
        <v>86</v>
      </c>
      <c r="H67" s="460"/>
      <c r="I67" s="460"/>
      <c r="J67" s="460" t="s">
        <v>687</v>
      </c>
      <c r="K67" s="458">
        <v>62</v>
      </c>
      <c r="L67" s="459" t="s">
        <v>30</v>
      </c>
      <c r="M67" s="461" t="s">
        <v>712</v>
      </c>
      <c r="N67" s="462" t="s">
        <v>713</v>
      </c>
      <c r="O67" s="461" t="s">
        <v>714</v>
      </c>
      <c r="P67" s="461">
        <v>2</v>
      </c>
      <c r="Q67" s="461">
        <v>2</v>
      </c>
      <c r="R67" s="464"/>
      <c r="S67" s="464"/>
      <c r="T67" s="464">
        <v>2</v>
      </c>
      <c r="U67" s="464"/>
      <c r="V67" s="464">
        <v>2</v>
      </c>
      <c r="W67" s="464"/>
      <c r="X67" s="464"/>
      <c r="Y67" s="463"/>
      <c r="Z67" s="463"/>
      <c r="AA67" s="458"/>
      <c r="AB67" s="89">
        <f t="shared" si="1"/>
        <v>4</v>
      </c>
      <c r="AC67" s="89">
        <f t="shared" si="2"/>
        <v>8</v>
      </c>
    </row>
    <row r="68" spans="1:29">
      <c r="A68" s="460" t="s">
        <v>30</v>
      </c>
      <c r="B68" s="460" t="s">
        <v>30</v>
      </c>
      <c r="C68" s="460"/>
      <c r="D68" s="460" t="s">
        <v>64</v>
      </c>
      <c r="E68" s="460" t="s">
        <v>68</v>
      </c>
      <c r="F68" s="460"/>
      <c r="G68" s="460"/>
      <c r="H68" s="460"/>
      <c r="I68" s="460"/>
      <c r="J68" s="460" t="s">
        <v>715</v>
      </c>
      <c r="K68" s="458">
        <v>63</v>
      </c>
      <c r="L68" s="459" t="s">
        <v>30</v>
      </c>
      <c r="M68" s="461" t="s">
        <v>716</v>
      </c>
      <c r="N68" s="462" t="s">
        <v>717</v>
      </c>
      <c r="O68" s="461" t="s">
        <v>718</v>
      </c>
      <c r="P68" s="461">
        <v>2</v>
      </c>
      <c r="Q68" s="461">
        <v>2</v>
      </c>
      <c r="R68" s="464"/>
      <c r="S68" s="464">
        <v>2</v>
      </c>
      <c r="T68" s="464">
        <v>2</v>
      </c>
      <c r="U68" s="463"/>
      <c r="V68" s="464"/>
      <c r="W68" s="464"/>
      <c r="X68" s="464"/>
      <c r="Y68" s="463"/>
      <c r="Z68" s="463"/>
      <c r="AA68" s="458"/>
      <c r="AB68" s="89">
        <f t="shared" si="1"/>
        <v>4</v>
      </c>
      <c r="AC68" s="89">
        <f t="shared" si="2"/>
        <v>8</v>
      </c>
    </row>
    <row r="69" spans="1:29">
      <c r="A69" s="460" t="s">
        <v>30</v>
      </c>
      <c r="B69" s="460" t="s">
        <v>30</v>
      </c>
      <c r="C69" s="460"/>
      <c r="D69" s="460" t="s">
        <v>64</v>
      </c>
      <c r="E69" s="460" t="s">
        <v>68</v>
      </c>
      <c r="F69" s="460"/>
      <c r="G69" s="460"/>
      <c r="H69" s="460"/>
      <c r="I69" s="460"/>
      <c r="J69" s="460" t="s">
        <v>679</v>
      </c>
      <c r="K69" s="458">
        <v>64</v>
      </c>
      <c r="L69" s="459" t="s">
        <v>30</v>
      </c>
      <c r="M69" s="461" t="s">
        <v>719</v>
      </c>
      <c r="N69" s="462" t="s">
        <v>720</v>
      </c>
      <c r="O69" s="461" t="s">
        <v>721</v>
      </c>
      <c r="P69" s="461">
        <v>2</v>
      </c>
      <c r="Q69" s="461">
        <v>2</v>
      </c>
      <c r="R69" s="463"/>
      <c r="S69" s="463">
        <v>2</v>
      </c>
      <c r="T69" s="463">
        <v>2</v>
      </c>
      <c r="U69" s="463"/>
      <c r="V69" s="463"/>
      <c r="W69" s="464"/>
      <c r="X69" s="464"/>
      <c r="Y69" s="458"/>
      <c r="Z69" s="458"/>
      <c r="AA69" s="458"/>
      <c r="AB69" s="89">
        <f t="shared" si="1"/>
        <v>4</v>
      </c>
      <c r="AC69" s="89">
        <f t="shared" si="2"/>
        <v>8</v>
      </c>
    </row>
    <row r="70" spans="1:29">
      <c r="A70" s="460" t="s">
        <v>30</v>
      </c>
      <c r="B70" s="460" t="s">
        <v>30</v>
      </c>
      <c r="C70" s="460"/>
      <c r="D70" s="460" t="s">
        <v>64</v>
      </c>
      <c r="E70" s="460" t="s">
        <v>68</v>
      </c>
      <c r="F70" s="460"/>
      <c r="G70" s="460"/>
      <c r="H70" s="460"/>
      <c r="I70" s="460"/>
      <c r="J70" s="460" t="s">
        <v>715</v>
      </c>
      <c r="K70" s="458">
        <v>65</v>
      </c>
      <c r="L70" s="459" t="s">
        <v>30</v>
      </c>
      <c r="M70" s="461" t="s">
        <v>722</v>
      </c>
      <c r="N70" s="462" t="s">
        <v>723</v>
      </c>
      <c r="O70" s="461" t="s">
        <v>724</v>
      </c>
      <c r="P70" s="461">
        <v>2</v>
      </c>
      <c r="Q70" s="461">
        <v>2</v>
      </c>
      <c r="R70" s="464"/>
      <c r="S70" s="464">
        <v>2</v>
      </c>
      <c r="T70" s="464">
        <v>2</v>
      </c>
      <c r="U70" s="463"/>
      <c r="V70" s="464"/>
      <c r="W70" s="464"/>
      <c r="X70" s="464"/>
      <c r="Y70" s="463"/>
      <c r="Z70" s="463"/>
      <c r="AA70" s="458"/>
      <c r="AB70" s="89">
        <f t="shared" ref="AB70:AB133" si="3">COUNTA(P70:Z70)</f>
        <v>4</v>
      </c>
      <c r="AC70" s="89">
        <f t="shared" ref="AC70:AC133" si="4">SUM(P70:Z70)</f>
        <v>8</v>
      </c>
    </row>
    <row r="71" spans="1:29">
      <c r="A71" s="460" t="s">
        <v>30</v>
      </c>
      <c r="B71" s="460" t="s">
        <v>30</v>
      </c>
      <c r="C71" s="460"/>
      <c r="D71" s="460"/>
      <c r="E71" s="460" t="s">
        <v>68</v>
      </c>
      <c r="F71" s="460"/>
      <c r="G71" s="460" t="s">
        <v>86</v>
      </c>
      <c r="H71" s="460"/>
      <c r="I71" s="460"/>
      <c r="J71" s="460" t="s">
        <v>725</v>
      </c>
      <c r="K71" s="458">
        <v>66</v>
      </c>
      <c r="L71" s="459" t="s">
        <v>30</v>
      </c>
      <c r="M71" s="461" t="s">
        <v>726</v>
      </c>
      <c r="N71" s="462" t="s">
        <v>727</v>
      </c>
      <c r="O71" s="461" t="s">
        <v>728</v>
      </c>
      <c r="P71" s="461">
        <v>2</v>
      </c>
      <c r="Q71" s="461">
        <v>2</v>
      </c>
      <c r="R71" s="463"/>
      <c r="S71" s="464"/>
      <c r="T71" s="464">
        <v>2</v>
      </c>
      <c r="U71" s="464"/>
      <c r="V71" s="464">
        <v>2</v>
      </c>
      <c r="W71" s="464"/>
      <c r="X71" s="464"/>
      <c r="Y71" s="463"/>
      <c r="Z71" s="463"/>
      <c r="AA71" s="458"/>
      <c r="AB71" s="89">
        <f t="shared" si="3"/>
        <v>4</v>
      </c>
      <c r="AC71" s="89">
        <f t="shared" si="4"/>
        <v>8</v>
      </c>
    </row>
    <row r="72" spans="1:29">
      <c r="A72" s="460" t="s">
        <v>30</v>
      </c>
      <c r="B72" s="460" t="s">
        <v>30</v>
      </c>
      <c r="C72" s="460" t="s">
        <v>94</v>
      </c>
      <c r="D72" s="460" t="s">
        <v>64</v>
      </c>
      <c r="E72" s="460"/>
      <c r="F72" s="460"/>
      <c r="G72" s="460"/>
      <c r="H72" s="460"/>
      <c r="I72" s="460"/>
      <c r="J72" s="460" t="s">
        <v>664</v>
      </c>
      <c r="K72" s="458">
        <v>67</v>
      </c>
      <c r="L72" s="459" t="s">
        <v>30</v>
      </c>
      <c r="M72" s="461" t="s">
        <v>729</v>
      </c>
      <c r="N72" s="462" t="s">
        <v>730</v>
      </c>
      <c r="O72" s="461" t="s">
        <v>731</v>
      </c>
      <c r="P72" s="461">
        <v>2</v>
      </c>
      <c r="Q72" s="461">
        <v>2</v>
      </c>
      <c r="R72" s="463">
        <v>2</v>
      </c>
      <c r="S72" s="463">
        <v>2</v>
      </c>
      <c r="T72" s="463"/>
      <c r="U72" s="463"/>
      <c r="V72" s="464"/>
      <c r="W72" s="464"/>
      <c r="X72" s="463"/>
      <c r="Y72" s="463"/>
      <c r="Z72" s="463"/>
      <c r="AA72" s="463"/>
      <c r="AB72" s="89">
        <f t="shared" si="3"/>
        <v>4</v>
      </c>
      <c r="AC72" s="89">
        <f t="shared" si="4"/>
        <v>8</v>
      </c>
    </row>
    <row r="73" spans="1:29">
      <c r="A73" s="460" t="s">
        <v>30</v>
      </c>
      <c r="B73" s="460" t="s">
        <v>30</v>
      </c>
      <c r="C73" s="460"/>
      <c r="D73" s="460"/>
      <c r="E73" s="460" t="s">
        <v>68</v>
      </c>
      <c r="F73" s="460"/>
      <c r="G73" s="460" t="s">
        <v>86</v>
      </c>
      <c r="H73" s="460"/>
      <c r="I73" s="460"/>
      <c r="J73" s="460" t="s">
        <v>687</v>
      </c>
      <c r="K73" s="458">
        <v>68</v>
      </c>
      <c r="L73" s="459" t="s">
        <v>30</v>
      </c>
      <c r="M73" s="461" t="s">
        <v>732</v>
      </c>
      <c r="N73" s="462" t="s">
        <v>733</v>
      </c>
      <c r="O73" s="461" t="s">
        <v>734</v>
      </c>
      <c r="P73" s="461">
        <v>2</v>
      </c>
      <c r="Q73" s="461">
        <v>2</v>
      </c>
      <c r="R73" s="463"/>
      <c r="S73" s="464"/>
      <c r="T73" s="464">
        <v>2</v>
      </c>
      <c r="U73" s="463"/>
      <c r="V73" s="464">
        <v>2</v>
      </c>
      <c r="W73" s="464"/>
      <c r="X73" s="464"/>
      <c r="Y73" s="463"/>
      <c r="Z73" s="463"/>
      <c r="AA73" s="463"/>
      <c r="AB73" s="89">
        <f t="shared" si="3"/>
        <v>4</v>
      </c>
      <c r="AC73" s="89">
        <f t="shared" si="4"/>
        <v>8</v>
      </c>
    </row>
    <row r="74" spans="1:29">
      <c r="A74" s="460" t="s">
        <v>30</v>
      </c>
      <c r="B74" s="460" t="s">
        <v>30</v>
      </c>
      <c r="C74" s="460" t="s">
        <v>94</v>
      </c>
      <c r="D74" s="460" t="s">
        <v>64</v>
      </c>
      <c r="E74" s="460"/>
      <c r="F74" s="460"/>
      <c r="G74" s="460"/>
      <c r="H74" s="460"/>
      <c r="I74" s="460"/>
      <c r="J74" s="460" t="s">
        <v>664</v>
      </c>
      <c r="K74" s="458">
        <v>69</v>
      </c>
      <c r="L74" s="459" t="s">
        <v>30</v>
      </c>
      <c r="M74" s="461" t="s">
        <v>735</v>
      </c>
      <c r="N74" s="462" t="s">
        <v>736</v>
      </c>
      <c r="O74" s="461" t="s">
        <v>737</v>
      </c>
      <c r="P74" s="461">
        <v>2</v>
      </c>
      <c r="Q74" s="461">
        <v>2</v>
      </c>
      <c r="R74" s="463">
        <v>2</v>
      </c>
      <c r="S74" s="463">
        <v>2</v>
      </c>
      <c r="T74" s="463"/>
      <c r="U74" s="464"/>
      <c r="V74" s="464"/>
      <c r="W74" s="464"/>
      <c r="X74" s="463"/>
      <c r="Y74" s="463"/>
      <c r="Z74" s="463"/>
      <c r="AA74" s="463"/>
      <c r="AB74" s="89">
        <f t="shared" si="3"/>
        <v>4</v>
      </c>
      <c r="AC74" s="89">
        <f t="shared" si="4"/>
        <v>8</v>
      </c>
    </row>
    <row r="75" spans="1:29">
      <c r="A75" s="460" t="s">
        <v>30</v>
      </c>
      <c r="B75" s="460" t="s">
        <v>30</v>
      </c>
      <c r="C75" s="460"/>
      <c r="D75" s="460" t="s">
        <v>64</v>
      </c>
      <c r="E75" s="460" t="s">
        <v>68</v>
      </c>
      <c r="F75" s="460"/>
      <c r="G75" s="460"/>
      <c r="H75" s="460"/>
      <c r="I75" s="460"/>
      <c r="J75" s="460" t="s">
        <v>679</v>
      </c>
      <c r="K75" s="458">
        <v>70</v>
      </c>
      <c r="L75" s="459" t="s">
        <v>30</v>
      </c>
      <c r="M75" s="461" t="s">
        <v>738</v>
      </c>
      <c r="N75" s="462" t="s">
        <v>739</v>
      </c>
      <c r="O75" s="461" t="s">
        <v>740</v>
      </c>
      <c r="P75" s="461">
        <v>2</v>
      </c>
      <c r="Q75" s="461">
        <v>2</v>
      </c>
      <c r="R75" s="463"/>
      <c r="S75" s="463">
        <v>2</v>
      </c>
      <c r="T75" s="463">
        <v>2</v>
      </c>
      <c r="U75" s="463"/>
      <c r="V75" s="463"/>
      <c r="W75" s="464"/>
      <c r="X75" s="464"/>
      <c r="Y75" s="458"/>
      <c r="Z75" s="458"/>
      <c r="AA75" s="463"/>
      <c r="AB75" s="89">
        <f t="shared" si="3"/>
        <v>4</v>
      </c>
      <c r="AC75" s="89">
        <f t="shared" si="4"/>
        <v>8</v>
      </c>
    </row>
    <row r="76" spans="1:29">
      <c r="A76" s="460" t="s">
        <v>30</v>
      </c>
      <c r="B76" s="460" t="s">
        <v>30</v>
      </c>
      <c r="C76" s="460" t="s">
        <v>94</v>
      </c>
      <c r="D76" s="460" t="s">
        <v>64</v>
      </c>
      <c r="E76" s="460"/>
      <c r="F76" s="460"/>
      <c r="G76" s="460"/>
      <c r="H76" s="460"/>
      <c r="I76" s="460"/>
      <c r="J76" s="460" t="s">
        <v>664</v>
      </c>
      <c r="K76" s="458">
        <v>71</v>
      </c>
      <c r="L76" s="459" t="s">
        <v>30</v>
      </c>
      <c r="M76" s="461" t="s">
        <v>741</v>
      </c>
      <c r="N76" s="462" t="s">
        <v>742</v>
      </c>
      <c r="O76" s="461" t="s">
        <v>743</v>
      </c>
      <c r="P76" s="461">
        <v>2</v>
      </c>
      <c r="Q76" s="461">
        <v>2</v>
      </c>
      <c r="R76" s="463">
        <v>2</v>
      </c>
      <c r="S76" s="463">
        <v>2</v>
      </c>
      <c r="T76" s="463"/>
      <c r="U76" s="463"/>
      <c r="V76" s="464"/>
      <c r="W76" s="464"/>
      <c r="X76" s="463"/>
      <c r="Y76" s="463"/>
      <c r="Z76" s="463"/>
      <c r="AA76" s="458"/>
      <c r="AB76" s="89">
        <f t="shared" si="3"/>
        <v>4</v>
      </c>
      <c r="AC76" s="89">
        <f t="shared" si="4"/>
        <v>8</v>
      </c>
    </row>
    <row r="77" spans="1:29">
      <c r="A77" s="460" t="s">
        <v>30</v>
      </c>
      <c r="B77" s="460" t="s">
        <v>30</v>
      </c>
      <c r="C77" s="460"/>
      <c r="D77" s="460" t="s">
        <v>64</v>
      </c>
      <c r="E77" s="460" t="s">
        <v>68</v>
      </c>
      <c r="F77" s="460"/>
      <c r="G77" s="460"/>
      <c r="H77" s="460"/>
      <c r="I77" s="460"/>
      <c r="J77" s="460" t="s">
        <v>679</v>
      </c>
      <c r="K77" s="458">
        <v>72</v>
      </c>
      <c r="L77" s="459" t="s">
        <v>30</v>
      </c>
      <c r="M77" s="461" t="s">
        <v>744</v>
      </c>
      <c r="N77" s="462" t="s">
        <v>745</v>
      </c>
      <c r="O77" s="461" t="s">
        <v>746</v>
      </c>
      <c r="P77" s="461">
        <v>2</v>
      </c>
      <c r="Q77" s="461">
        <v>2</v>
      </c>
      <c r="R77" s="464"/>
      <c r="S77" s="463">
        <v>2</v>
      </c>
      <c r="T77" s="463">
        <v>2</v>
      </c>
      <c r="U77" s="463"/>
      <c r="V77" s="463"/>
      <c r="W77" s="464"/>
      <c r="X77" s="464"/>
      <c r="Y77" s="458"/>
      <c r="Z77" s="458"/>
      <c r="AA77" s="463"/>
      <c r="AB77" s="89">
        <f t="shared" si="3"/>
        <v>4</v>
      </c>
      <c r="AC77" s="89">
        <f t="shared" si="4"/>
        <v>8</v>
      </c>
    </row>
    <row r="78" spans="1:29">
      <c r="A78" s="460" t="s">
        <v>30</v>
      </c>
      <c r="B78" s="460" t="s">
        <v>30</v>
      </c>
      <c r="C78" s="460" t="s">
        <v>94</v>
      </c>
      <c r="D78" s="460" t="s">
        <v>64</v>
      </c>
      <c r="E78" s="460"/>
      <c r="F78" s="460"/>
      <c r="G78" s="460"/>
      <c r="H78" s="460"/>
      <c r="I78" s="460"/>
      <c r="J78" s="460" t="s">
        <v>664</v>
      </c>
      <c r="K78" s="458">
        <v>73</v>
      </c>
      <c r="L78" s="459" t="s">
        <v>30</v>
      </c>
      <c r="M78" s="461" t="s">
        <v>747</v>
      </c>
      <c r="N78" s="462" t="s">
        <v>748</v>
      </c>
      <c r="O78" s="461" t="s">
        <v>749</v>
      </c>
      <c r="P78" s="461">
        <v>2</v>
      </c>
      <c r="Q78" s="461">
        <v>2</v>
      </c>
      <c r="R78" s="463">
        <v>2</v>
      </c>
      <c r="S78" s="463">
        <v>2</v>
      </c>
      <c r="T78" s="464"/>
      <c r="U78" s="463"/>
      <c r="V78" s="464"/>
      <c r="W78" s="464"/>
      <c r="X78" s="463"/>
      <c r="Y78" s="463"/>
      <c r="Z78" s="463"/>
      <c r="AA78" s="463"/>
      <c r="AB78" s="89">
        <f t="shared" si="3"/>
        <v>4</v>
      </c>
      <c r="AC78" s="89">
        <f t="shared" si="4"/>
        <v>8</v>
      </c>
    </row>
    <row r="79" spans="1:29">
      <c r="A79" s="460" t="s">
        <v>30</v>
      </c>
      <c r="B79" s="460" t="s">
        <v>30</v>
      </c>
      <c r="C79" s="460"/>
      <c r="D79" s="460" t="s">
        <v>64</v>
      </c>
      <c r="E79" s="460" t="s">
        <v>68</v>
      </c>
      <c r="F79" s="460"/>
      <c r="G79" s="460"/>
      <c r="H79" s="460"/>
      <c r="I79" s="460"/>
      <c r="J79" s="460" t="s">
        <v>715</v>
      </c>
      <c r="K79" s="458">
        <v>74</v>
      </c>
      <c r="L79" s="459" t="s">
        <v>30</v>
      </c>
      <c r="M79" s="461" t="s">
        <v>750</v>
      </c>
      <c r="N79" s="462" t="s">
        <v>751</v>
      </c>
      <c r="O79" s="461" t="s">
        <v>752</v>
      </c>
      <c r="P79" s="461">
        <v>2</v>
      </c>
      <c r="Q79" s="461">
        <v>2</v>
      </c>
      <c r="R79" s="464"/>
      <c r="S79" s="464">
        <v>2</v>
      </c>
      <c r="T79" s="464">
        <v>2</v>
      </c>
      <c r="U79" s="463"/>
      <c r="V79" s="464"/>
      <c r="W79" s="464"/>
      <c r="X79" s="464"/>
      <c r="Y79" s="463"/>
      <c r="Z79" s="463"/>
      <c r="AA79" s="458"/>
      <c r="AB79" s="89">
        <f t="shared" si="3"/>
        <v>4</v>
      </c>
      <c r="AC79" s="89">
        <f t="shared" si="4"/>
        <v>8</v>
      </c>
    </row>
    <row r="80" spans="1:29">
      <c r="A80" s="460" t="s">
        <v>30</v>
      </c>
      <c r="B80" s="460" t="s">
        <v>30</v>
      </c>
      <c r="C80" s="460" t="s">
        <v>94</v>
      </c>
      <c r="D80" s="460" t="s">
        <v>64</v>
      </c>
      <c r="E80" s="460"/>
      <c r="F80" s="460"/>
      <c r="G80" s="460"/>
      <c r="H80" s="460"/>
      <c r="I80" s="460"/>
      <c r="J80" s="460" t="s">
        <v>664</v>
      </c>
      <c r="K80" s="458">
        <v>75</v>
      </c>
      <c r="L80" s="459" t="s">
        <v>30</v>
      </c>
      <c r="M80" s="461" t="s">
        <v>753</v>
      </c>
      <c r="N80" s="462" t="s">
        <v>754</v>
      </c>
      <c r="O80" s="461" t="s">
        <v>734</v>
      </c>
      <c r="P80" s="461">
        <v>2</v>
      </c>
      <c r="Q80" s="461">
        <v>2</v>
      </c>
      <c r="R80" s="463">
        <v>2</v>
      </c>
      <c r="S80" s="463">
        <v>2</v>
      </c>
      <c r="T80" s="464"/>
      <c r="U80" s="463"/>
      <c r="V80" s="464"/>
      <c r="W80" s="464"/>
      <c r="X80" s="464"/>
      <c r="Y80" s="463"/>
      <c r="Z80" s="463"/>
      <c r="AA80" s="463"/>
      <c r="AB80" s="89">
        <f t="shared" si="3"/>
        <v>4</v>
      </c>
      <c r="AC80" s="89">
        <f t="shared" si="4"/>
        <v>8</v>
      </c>
    </row>
    <row r="81" spans="1:29">
      <c r="A81" s="460" t="s">
        <v>30</v>
      </c>
      <c r="B81" s="460" t="s">
        <v>30</v>
      </c>
      <c r="C81" s="460" t="s">
        <v>94</v>
      </c>
      <c r="D81" s="460" t="s">
        <v>64</v>
      </c>
      <c r="E81" s="460"/>
      <c r="F81" s="460"/>
      <c r="G81" s="460"/>
      <c r="H81" s="460"/>
      <c r="I81" s="460"/>
      <c r="J81" s="460" t="s">
        <v>664</v>
      </c>
      <c r="K81" s="458">
        <v>76</v>
      </c>
      <c r="L81" s="459" t="s">
        <v>30</v>
      </c>
      <c r="M81" s="461" t="s">
        <v>755</v>
      </c>
      <c r="N81" s="462" t="s">
        <v>756</v>
      </c>
      <c r="O81" s="461" t="s">
        <v>757</v>
      </c>
      <c r="P81" s="461">
        <v>2</v>
      </c>
      <c r="Q81" s="461">
        <v>2</v>
      </c>
      <c r="R81" s="463">
        <v>2</v>
      </c>
      <c r="S81" s="463">
        <v>2</v>
      </c>
      <c r="T81" s="464"/>
      <c r="U81" s="463"/>
      <c r="V81" s="464"/>
      <c r="W81" s="464"/>
      <c r="X81" s="464"/>
      <c r="Y81" s="463"/>
      <c r="Z81" s="463"/>
      <c r="AA81" s="458"/>
      <c r="AB81" s="89">
        <f t="shared" si="3"/>
        <v>4</v>
      </c>
      <c r="AC81" s="89">
        <f t="shared" si="4"/>
        <v>8</v>
      </c>
    </row>
    <row r="82" spans="1:29">
      <c r="A82" s="467" t="s">
        <v>51</v>
      </c>
      <c r="B82" s="467" t="s">
        <v>20</v>
      </c>
      <c r="C82" s="467"/>
      <c r="D82" s="467"/>
      <c r="E82" s="467" t="s">
        <v>69</v>
      </c>
      <c r="F82" s="467"/>
      <c r="G82" s="467"/>
      <c r="H82" s="467"/>
      <c r="I82" s="467"/>
      <c r="J82" s="468" t="s">
        <v>758</v>
      </c>
      <c r="K82" s="458">
        <v>77</v>
      </c>
      <c r="L82" s="466" t="s">
        <v>20</v>
      </c>
      <c r="M82" s="467" t="s">
        <v>759</v>
      </c>
      <c r="N82" s="469" t="s">
        <v>760</v>
      </c>
      <c r="O82" s="470" t="s">
        <v>761</v>
      </c>
      <c r="P82" s="470">
        <v>2</v>
      </c>
      <c r="Q82" s="470">
        <v>4</v>
      </c>
      <c r="R82" s="471"/>
      <c r="S82" s="470"/>
      <c r="T82" s="470">
        <v>2</v>
      </c>
      <c r="U82" s="470"/>
      <c r="V82" s="470"/>
      <c r="W82" s="470"/>
      <c r="X82" s="471"/>
      <c r="Y82" s="472"/>
      <c r="Z82" s="472"/>
      <c r="AA82" s="458"/>
      <c r="AB82" s="89">
        <f t="shared" si="3"/>
        <v>3</v>
      </c>
      <c r="AC82" s="89">
        <f t="shared" si="4"/>
        <v>8</v>
      </c>
    </row>
    <row r="83" spans="1:29">
      <c r="A83" s="467" t="s">
        <v>51</v>
      </c>
      <c r="B83" s="467" t="s">
        <v>20</v>
      </c>
      <c r="C83" s="467"/>
      <c r="D83" s="467"/>
      <c r="E83" s="467" t="s">
        <v>69</v>
      </c>
      <c r="F83" s="467"/>
      <c r="G83" s="460" t="s">
        <v>86</v>
      </c>
      <c r="H83" s="467"/>
      <c r="I83" s="467"/>
      <c r="J83" s="468" t="s">
        <v>762</v>
      </c>
      <c r="K83" s="458">
        <v>78</v>
      </c>
      <c r="L83" s="466" t="s">
        <v>20</v>
      </c>
      <c r="M83" s="467" t="s">
        <v>763</v>
      </c>
      <c r="N83" s="469" t="s">
        <v>764</v>
      </c>
      <c r="O83" s="470" t="s">
        <v>765</v>
      </c>
      <c r="P83" s="471">
        <v>2</v>
      </c>
      <c r="Q83" s="471">
        <v>2</v>
      </c>
      <c r="R83" s="471"/>
      <c r="S83" s="470"/>
      <c r="T83" s="471">
        <v>2</v>
      </c>
      <c r="U83" s="470"/>
      <c r="V83" s="471">
        <v>2</v>
      </c>
      <c r="W83" s="470"/>
      <c r="X83" s="471"/>
      <c r="Y83" s="472"/>
      <c r="Z83" s="472"/>
      <c r="AA83" s="458"/>
      <c r="AB83" s="89">
        <f t="shared" si="3"/>
        <v>4</v>
      </c>
      <c r="AC83" s="89">
        <f t="shared" si="4"/>
        <v>8</v>
      </c>
    </row>
    <row r="84" spans="1:29">
      <c r="A84" s="467" t="s">
        <v>51</v>
      </c>
      <c r="B84" s="467" t="s">
        <v>20</v>
      </c>
      <c r="C84" s="467"/>
      <c r="D84" s="460" t="s">
        <v>64</v>
      </c>
      <c r="E84" s="467" t="s">
        <v>69</v>
      </c>
      <c r="F84" s="467"/>
      <c r="G84" s="467"/>
      <c r="H84" s="467"/>
      <c r="I84" s="467"/>
      <c r="J84" s="468" t="s">
        <v>758</v>
      </c>
      <c r="K84" s="458">
        <v>79</v>
      </c>
      <c r="L84" s="466" t="s">
        <v>20</v>
      </c>
      <c r="M84" s="467" t="s">
        <v>766</v>
      </c>
      <c r="N84" s="469" t="s">
        <v>767</v>
      </c>
      <c r="O84" s="470" t="s">
        <v>768</v>
      </c>
      <c r="P84" s="470">
        <v>2</v>
      </c>
      <c r="Q84" s="473">
        <v>2</v>
      </c>
      <c r="R84" s="471"/>
      <c r="S84" s="470">
        <v>2</v>
      </c>
      <c r="T84" s="470">
        <v>2</v>
      </c>
      <c r="U84" s="470"/>
      <c r="V84" s="470"/>
      <c r="W84" s="470"/>
      <c r="X84" s="471"/>
      <c r="Y84" s="472"/>
      <c r="Z84" s="472"/>
      <c r="AA84" s="458"/>
      <c r="AB84" s="89">
        <f t="shared" si="3"/>
        <v>4</v>
      </c>
      <c r="AC84" s="89">
        <f t="shared" si="4"/>
        <v>8</v>
      </c>
    </row>
    <row r="85" spans="1:29">
      <c r="A85" s="467" t="s">
        <v>51</v>
      </c>
      <c r="B85" s="467" t="s">
        <v>20</v>
      </c>
      <c r="C85" s="467" t="s">
        <v>98</v>
      </c>
      <c r="D85" s="467"/>
      <c r="E85" s="467" t="s">
        <v>69</v>
      </c>
      <c r="F85" s="467"/>
      <c r="G85" s="467"/>
      <c r="H85" s="467"/>
      <c r="I85" s="467"/>
      <c r="J85" s="468" t="s">
        <v>769</v>
      </c>
      <c r="K85" s="458">
        <v>80</v>
      </c>
      <c r="L85" s="466" t="s">
        <v>20</v>
      </c>
      <c r="M85" s="467" t="s">
        <v>770</v>
      </c>
      <c r="N85" s="469" t="s">
        <v>771</v>
      </c>
      <c r="O85" s="470" t="s">
        <v>772</v>
      </c>
      <c r="P85" s="470">
        <v>2</v>
      </c>
      <c r="Q85" s="470">
        <v>2</v>
      </c>
      <c r="R85" s="471">
        <v>2</v>
      </c>
      <c r="S85" s="470"/>
      <c r="T85" s="470">
        <v>2</v>
      </c>
      <c r="U85" s="470"/>
      <c r="V85" s="470"/>
      <c r="W85" s="470"/>
      <c r="X85" s="471"/>
      <c r="Y85" s="472"/>
      <c r="Z85" s="472"/>
      <c r="AA85" s="458"/>
      <c r="AB85" s="89">
        <f t="shared" si="3"/>
        <v>4</v>
      </c>
      <c r="AC85" s="89">
        <f t="shared" si="4"/>
        <v>8</v>
      </c>
    </row>
    <row r="86" spans="1:29">
      <c r="A86" s="467" t="s">
        <v>51</v>
      </c>
      <c r="B86" s="467" t="s">
        <v>20</v>
      </c>
      <c r="C86" s="467"/>
      <c r="D86" s="467"/>
      <c r="E86" s="467" t="s">
        <v>69</v>
      </c>
      <c r="F86" s="460" t="s">
        <v>74</v>
      </c>
      <c r="G86" s="467"/>
      <c r="H86" s="467"/>
      <c r="I86" s="467"/>
      <c r="J86" s="468" t="s">
        <v>773</v>
      </c>
      <c r="K86" s="458">
        <v>81</v>
      </c>
      <c r="L86" s="466" t="s">
        <v>20</v>
      </c>
      <c r="M86" s="467" t="s">
        <v>774</v>
      </c>
      <c r="N86" s="469" t="s">
        <v>775</v>
      </c>
      <c r="O86" s="470" t="s">
        <v>776</v>
      </c>
      <c r="P86" s="470">
        <v>2</v>
      </c>
      <c r="Q86" s="470">
        <v>2</v>
      </c>
      <c r="R86" s="471"/>
      <c r="S86" s="470"/>
      <c r="T86" s="470">
        <v>2</v>
      </c>
      <c r="U86" s="470">
        <v>2</v>
      </c>
      <c r="V86" s="470"/>
      <c r="W86" s="470"/>
      <c r="X86" s="471"/>
      <c r="Y86" s="472"/>
      <c r="Z86" s="472"/>
      <c r="AA86" s="458"/>
      <c r="AB86" s="89">
        <f t="shared" si="3"/>
        <v>4</v>
      </c>
      <c r="AC86" s="89">
        <f t="shared" si="4"/>
        <v>8</v>
      </c>
    </row>
    <row r="87" spans="1:29">
      <c r="A87" s="467" t="s">
        <v>51</v>
      </c>
      <c r="B87" s="467" t="s">
        <v>20</v>
      </c>
      <c r="C87" s="467"/>
      <c r="D87" s="467"/>
      <c r="E87" s="467" t="s">
        <v>69</v>
      </c>
      <c r="F87" s="467"/>
      <c r="G87" s="460" t="s">
        <v>86</v>
      </c>
      <c r="H87" s="467"/>
      <c r="I87" s="467"/>
      <c r="J87" s="468" t="s">
        <v>762</v>
      </c>
      <c r="K87" s="458">
        <v>82</v>
      </c>
      <c r="L87" s="466" t="s">
        <v>20</v>
      </c>
      <c r="M87" s="467" t="s">
        <v>777</v>
      </c>
      <c r="N87" s="469" t="s">
        <v>778</v>
      </c>
      <c r="O87" s="470" t="s">
        <v>779</v>
      </c>
      <c r="P87" s="470">
        <v>2</v>
      </c>
      <c r="Q87" s="470">
        <v>2</v>
      </c>
      <c r="R87" s="471"/>
      <c r="S87" s="470"/>
      <c r="T87" s="470">
        <v>2</v>
      </c>
      <c r="U87" s="470"/>
      <c r="V87" s="470">
        <v>2</v>
      </c>
      <c r="W87" s="470"/>
      <c r="X87" s="474"/>
      <c r="Y87" s="472"/>
      <c r="Z87" s="472"/>
      <c r="AA87" s="458"/>
      <c r="AB87" s="89">
        <f t="shared" si="3"/>
        <v>4</v>
      </c>
      <c r="AC87" s="89">
        <f t="shared" si="4"/>
        <v>8</v>
      </c>
    </row>
    <row r="88" spans="1:29">
      <c r="A88" s="467" t="s">
        <v>51</v>
      </c>
      <c r="B88" s="467" t="s">
        <v>20</v>
      </c>
      <c r="C88" s="467"/>
      <c r="D88" s="467"/>
      <c r="E88" s="467"/>
      <c r="F88" s="460" t="s">
        <v>74</v>
      </c>
      <c r="G88" s="460" t="s">
        <v>86</v>
      </c>
      <c r="H88" s="467"/>
      <c r="I88" s="467"/>
      <c r="J88" s="468" t="s">
        <v>780</v>
      </c>
      <c r="K88" s="458">
        <v>83</v>
      </c>
      <c r="L88" s="466" t="s">
        <v>20</v>
      </c>
      <c r="M88" s="467" t="s">
        <v>781</v>
      </c>
      <c r="N88" s="469" t="s">
        <v>782</v>
      </c>
      <c r="O88" s="470" t="s">
        <v>783</v>
      </c>
      <c r="P88" s="471">
        <v>2</v>
      </c>
      <c r="Q88" s="471">
        <v>2</v>
      </c>
      <c r="R88" s="471"/>
      <c r="S88" s="470"/>
      <c r="T88" s="470"/>
      <c r="U88" s="471">
        <v>2</v>
      </c>
      <c r="V88" s="471">
        <v>2</v>
      </c>
      <c r="W88" s="470"/>
      <c r="X88" s="474"/>
      <c r="Y88" s="472"/>
      <c r="Z88" s="472"/>
      <c r="AA88" s="458"/>
      <c r="AB88" s="89">
        <f t="shared" si="3"/>
        <v>4</v>
      </c>
      <c r="AC88" s="89">
        <f t="shared" si="4"/>
        <v>8</v>
      </c>
    </row>
    <row r="89" spans="1:29">
      <c r="A89" s="467" t="s">
        <v>51</v>
      </c>
      <c r="B89" s="467" t="s">
        <v>20</v>
      </c>
      <c r="C89" s="467"/>
      <c r="D89" s="460" t="s">
        <v>64</v>
      </c>
      <c r="E89" s="467" t="s">
        <v>69</v>
      </c>
      <c r="F89" s="467"/>
      <c r="G89" s="467"/>
      <c r="H89" s="467"/>
      <c r="I89" s="467"/>
      <c r="J89" s="468" t="s">
        <v>758</v>
      </c>
      <c r="K89" s="458">
        <v>84</v>
      </c>
      <c r="L89" s="466" t="s">
        <v>20</v>
      </c>
      <c r="M89" s="467" t="s">
        <v>784</v>
      </c>
      <c r="N89" s="469" t="s">
        <v>785</v>
      </c>
      <c r="O89" s="470" t="s">
        <v>708</v>
      </c>
      <c r="P89" s="470">
        <v>2</v>
      </c>
      <c r="Q89" s="470">
        <v>2</v>
      </c>
      <c r="R89" s="471"/>
      <c r="S89" s="470">
        <v>2</v>
      </c>
      <c r="T89" s="470">
        <v>2</v>
      </c>
      <c r="U89" s="470"/>
      <c r="V89" s="470"/>
      <c r="W89" s="470"/>
      <c r="X89" s="474"/>
      <c r="Y89" s="472"/>
      <c r="Z89" s="472"/>
      <c r="AA89" s="458"/>
      <c r="AB89" s="89">
        <f t="shared" si="3"/>
        <v>4</v>
      </c>
      <c r="AC89" s="89">
        <f t="shared" si="4"/>
        <v>8</v>
      </c>
    </row>
    <row r="90" spans="1:29">
      <c r="A90" s="467" t="s">
        <v>51</v>
      </c>
      <c r="B90" s="467" t="s">
        <v>20</v>
      </c>
      <c r="C90" s="467"/>
      <c r="D90" s="460" t="s">
        <v>64</v>
      </c>
      <c r="E90" s="467"/>
      <c r="F90" s="467"/>
      <c r="G90" s="460" t="s">
        <v>86</v>
      </c>
      <c r="H90" s="467"/>
      <c r="I90" s="467"/>
      <c r="J90" s="468" t="s">
        <v>786</v>
      </c>
      <c r="K90" s="458">
        <v>85</v>
      </c>
      <c r="L90" s="466" t="s">
        <v>20</v>
      </c>
      <c r="M90" s="467" t="s">
        <v>787</v>
      </c>
      <c r="N90" s="469" t="s">
        <v>788</v>
      </c>
      <c r="O90" s="470" t="s">
        <v>789</v>
      </c>
      <c r="P90" s="470">
        <v>2</v>
      </c>
      <c r="Q90" s="470">
        <v>2</v>
      </c>
      <c r="R90" s="471"/>
      <c r="S90" s="470">
        <v>2</v>
      </c>
      <c r="T90" s="470"/>
      <c r="U90" s="470"/>
      <c r="V90" s="470">
        <v>2</v>
      </c>
      <c r="W90" s="470"/>
      <c r="X90" s="474"/>
      <c r="Y90" s="472"/>
      <c r="Z90" s="472"/>
      <c r="AA90" s="458"/>
      <c r="AB90" s="89">
        <f t="shared" si="3"/>
        <v>4</v>
      </c>
      <c r="AC90" s="89">
        <f t="shared" si="4"/>
        <v>8</v>
      </c>
    </row>
    <row r="91" spans="1:29">
      <c r="A91" s="467" t="s">
        <v>51</v>
      </c>
      <c r="B91" s="467" t="s">
        <v>20</v>
      </c>
      <c r="C91" s="467" t="s">
        <v>98</v>
      </c>
      <c r="D91" s="467"/>
      <c r="E91" s="467"/>
      <c r="F91" s="467"/>
      <c r="G91" s="467"/>
      <c r="H91" s="467"/>
      <c r="I91" s="467"/>
      <c r="J91" s="468" t="s">
        <v>769</v>
      </c>
      <c r="K91" s="458">
        <v>86</v>
      </c>
      <c r="L91" s="466" t="s">
        <v>20</v>
      </c>
      <c r="M91" s="467" t="s">
        <v>790</v>
      </c>
      <c r="N91" s="469" t="s">
        <v>791</v>
      </c>
      <c r="O91" s="470" t="s">
        <v>792</v>
      </c>
      <c r="P91" s="470">
        <v>2</v>
      </c>
      <c r="Q91" s="470">
        <v>4</v>
      </c>
      <c r="R91" s="471">
        <v>2</v>
      </c>
      <c r="S91" s="470"/>
      <c r="T91" s="470"/>
      <c r="U91" s="470"/>
      <c r="V91" s="470"/>
      <c r="W91" s="470"/>
      <c r="X91" s="474"/>
      <c r="Y91" s="472"/>
      <c r="Z91" s="472"/>
      <c r="AA91" s="458"/>
      <c r="AB91" s="89">
        <f t="shared" si="3"/>
        <v>3</v>
      </c>
      <c r="AC91" s="89">
        <f t="shared" si="4"/>
        <v>8</v>
      </c>
    </row>
    <row r="92" spans="1:29">
      <c r="A92" s="467" t="s">
        <v>51</v>
      </c>
      <c r="B92" s="467" t="s">
        <v>20</v>
      </c>
      <c r="C92" s="467"/>
      <c r="D92" s="467"/>
      <c r="E92" s="467" t="s">
        <v>69</v>
      </c>
      <c r="F92" s="467"/>
      <c r="G92" s="467"/>
      <c r="H92" s="467"/>
      <c r="I92" s="467"/>
      <c r="J92" s="468" t="s">
        <v>762</v>
      </c>
      <c r="K92" s="458">
        <v>87</v>
      </c>
      <c r="L92" s="466" t="s">
        <v>20</v>
      </c>
      <c r="M92" s="467" t="s">
        <v>793</v>
      </c>
      <c r="N92" s="469" t="s">
        <v>794</v>
      </c>
      <c r="O92" s="470" t="s">
        <v>795</v>
      </c>
      <c r="P92" s="470">
        <v>2</v>
      </c>
      <c r="Q92" s="470">
        <v>4</v>
      </c>
      <c r="R92" s="471"/>
      <c r="S92" s="470"/>
      <c r="T92" s="470">
        <v>2</v>
      </c>
      <c r="U92" s="470"/>
      <c r="V92" s="470"/>
      <c r="W92" s="470"/>
      <c r="X92" s="474"/>
      <c r="Y92" s="472"/>
      <c r="Z92" s="472"/>
      <c r="AA92" s="458"/>
      <c r="AB92" s="89">
        <f t="shared" si="3"/>
        <v>3</v>
      </c>
      <c r="AC92" s="89">
        <f t="shared" si="4"/>
        <v>8</v>
      </c>
    </row>
    <row r="93" spans="1:29">
      <c r="A93" s="467" t="s">
        <v>51</v>
      </c>
      <c r="B93" s="467" t="s">
        <v>20</v>
      </c>
      <c r="C93" s="467"/>
      <c r="D93" s="460" t="s">
        <v>64</v>
      </c>
      <c r="E93" s="467" t="s">
        <v>69</v>
      </c>
      <c r="F93" s="467"/>
      <c r="G93" s="467"/>
      <c r="H93" s="467"/>
      <c r="I93" s="467"/>
      <c r="J93" s="468" t="s">
        <v>786</v>
      </c>
      <c r="K93" s="458">
        <v>88</v>
      </c>
      <c r="L93" s="466" t="s">
        <v>20</v>
      </c>
      <c r="M93" s="467" t="s">
        <v>796</v>
      </c>
      <c r="N93" s="469" t="s">
        <v>797</v>
      </c>
      <c r="O93" s="470" t="s">
        <v>798</v>
      </c>
      <c r="P93" s="471">
        <v>2</v>
      </c>
      <c r="Q93" s="471">
        <v>2</v>
      </c>
      <c r="R93" s="471"/>
      <c r="S93" s="471">
        <v>2</v>
      </c>
      <c r="T93" s="471">
        <v>2</v>
      </c>
      <c r="U93" s="470"/>
      <c r="V93" s="470"/>
      <c r="W93" s="470"/>
      <c r="X93" s="474"/>
      <c r="Y93" s="472"/>
      <c r="Z93" s="472"/>
      <c r="AA93" s="458"/>
      <c r="AB93" s="89">
        <f t="shared" si="3"/>
        <v>4</v>
      </c>
      <c r="AC93" s="89">
        <f t="shared" si="4"/>
        <v>8</v>
      </c>
    </row>
    <row r="94" spans="1:29">
      <c r="A94" s="467" t="s">
        <v>51</v>
      </c>
      <c r="B94" s="467" t="s">
        <v>20</v>
      </c>
      <c r="C94" s="467" t="s">
        <v>98</v>
      </c>
      <c r="D94" s="467"/>
      <c r="E94" s="467" t="s">
        <v>69</v>
      </c>
      <c r="F94" s="467"/>
      <c r="G94" s="467"/>
      <c r="H94" s="467"/>
      <c r="I94" s="467"/>
      <c r="J94" s="468" t="s">
        <v>758</v>
      </c>
      <c r="K94" s="458">
        <v>89</v>
      </c>
      <c r="L94" s="466" t="s">
        <v>20</v>
      </c>
      <c r="M94" s="467" t="s">
        <v>799</v>
      </c>
      <c r="N94" s="469" t="s">
        <v>800</v>
      </c>
      <c r="O94" s="470" t="s">
        <v>801</v>
      </c>
      <c r="P94" s="470">
        <v>2</v>
      </c>
      <c r="Q94" s="470">
        <v>2</v>
      </c>
      <c r="R94" s="471">
        <v>2</v>
      </c>
      <c r="S94" s="470"/>
      <c r="T94" s="470">
        <v>2</v>
      </c>
      <c r="U94" s="470"/>
      <c r="V94" s="470"/>
      <c r="W94" s="470"/>
      <c r="X94" s="474"/>
      <c r="Y94" s="472"/>
      <c r="Z94" s="472"/>
      <c r="AA94" s="458"/>
      <c r="AB94" s="89">
        <f t="shared" si="3"/>
        <v>4</v>
      </c>
      <c r="AC94" s="89">
        <f t="shared" si="4"/>
        <v>8</v>
      </c>
    </row>
    <row r="95" spans="1:29">
      <c r="A95" s="467" t="s">
        <v>51</v>
      </c>
      <c r="B95" s="467" t="s">
        <v>20</v>
      </c>
      <c r="C95" s="467" t="s">
        <v>98</v>
      </c>
      <c r="D95" s="460" t="s">
        <v>64</v>
      </c>
      <c r="E95" s="467"/>
      <c r="F95" s="467"/>
      <c r="G95" s="467"/>
      <c r="H95" s="467"/>
      <c r="I95" s="467"/>
      <c r="J95" s="468" t="s">
        <v>802</v>
      </c>
      <c r="K95" s="458">
        <v>90</v>
      </c>
      <c r="L95" s="466" t="s">
        <v>20</v>
      </c>
      <c r="M95" s="467" t="s">
        <v>803</v>
      </c>
      <c r="N95" s="469" t="s">
        <v>804</v>
      </c>
      <c r="O95" s="470" t="s">
        <v>805</v>
      </c>
      <c r="P95" s="470">
        <v>2</v>
      </c>
      <c r="Q95" s="470">
        <v>2</v>
      </c>
      <c r="R95" s="471">
        <v>2</v>
      </c>
      <c r="S95" s="470">
        <v>2</v>
      </c>
      <c r="T95" s="470"/>
      <c r="U95" s="470"/>
      <c r="V95" s="470"/>
      <c r="W95" s="470"/>
      <c r="X95" s="474"/>
      <c r="Y95" s="472"/>
      <c r="Z95" s="472"/>
      <c r="AA95" s="458"/>
      <c r="AB95" s="89">
        <f t="shared" si="3"/>
        <v>4</v>
      </c>
      <c r="AC95" s="89">
        <f t="shared" si="4"/>
        <v>8</v>
      </c>
    </row>
    <row r="96" spans="1:29">
      <c r="A96" s="467" t="s">
        <v>51</v>
      </c>
      <c r="B96" s="467" t="s">
        <v>20</v>
      </c>
      <c r="C96" s="467" t="s">
        <v>98</v>
      </c>
      <c r="D96" s="467"/>
      <c r="E96" s="467"/>
      <c r="F96" s="467"/>
      <c r="G96" s="467"/>
      <c r="H96" s="467"/>
      <c r="I96" s="467"/>
      <c r="J96" s="468" t="s">
        <v>769</v>
      </c>
      <c r="K96" s="458">
        <v>91</v>
      </c>
      <c r="L96" s="466" t="s">
        <v>20</v>
      </c>
      <c r="M96" s="467" t="s">
        <v>806</v>
      </c>
      <c r="N96" s="469" t="s">
        <v>807</v>
      </c>
      <c r="O96" s="470" t="s">
        <v>808</v>
      </c>
      <c r="P96" s="470">
        <v>2</v>
      </c>
      <c r="Q96" s="475">
        <v>4</v>
      </c>
      <c r="R96" s="471">
        <v>2</v>
      </c>
      <c r="S96" s="470"/>
      <c r="T96" s="470"/>
      <c r="U96" s="470"/>
      <c r="V96" s="470"/>
      <c r="W96" s="470"/>
      <c r="X96" s="474"/>
      <c r="Y96" s="472"/>
      <c r="Z96" s="472"/>
      <c r="AA96" s="458"/>
      <c r="AB96" s="89">
        <f t="shared" si="3"/>
        <v>3</v>
      </c>
      <c r="AC96" s="89">
        <f t="shared" si="4"/>
        <v>8</v>
      </c>
    </row>
    <row r="97" spans="1:29">
      <c r="A97" s="467" t="s">
        <v>51</v>
      </c>
      <c r="B97" s="467" t="s">
        <v>20</v>
      </c>
      <c r="C97" s="467"/>
      <c r="D97" s="467"/>
      <c r="E97" s="467" t="s">
        <v>69</v>
      </c>
      <c r="F97" s="460" t="s">
        <v>74</v>
      </c>
      <c r="G97" s="467"/>
      <c r="H97" s="467"/>
      <c r="I97" s="467"/>
      <c r="J97" s="468" t="s">
        <v>773</v>
      </c>
      <c r="K97" s="458">
        <v>92</v>
      </c>
      <c r="L97" s="466" t="s">
        <v>20</v>
      </c>
      <c r="M97" s="467" t="s">
        <v>809</v>
      </c>
      <c r="N97" s="469" t="s">
        <v>810</v>
      </c>
      <c r="O97" s="470" t="s">
        <v>811</v>
      </c>
      <c r="P97" s="470">
        <v>2</v>
      </c>
      <c r="Q97" s="470">
        <v>2</v>
      </c>
      <c r="R97" s="471"/>
      <c r="S97" s="470"/>
      <c r="T97" s="470">
        <v>2</v>
      </c>
      <c r="U97" s="470">
        <v>2</v>
      </c>
      <c r="V97" s="470"/>
      <c r="W97" s="470"/>
      <c r="X97" s="474"/>
      <c r="Y97" s="472"/>
      <c r="Z97" s="472"/>
      <c r="AA97" s="458"/>
      <c r="AB97" s="89">
        <f t="shared" si="3"/>
        <v>4</v>
      </c>
      <c r="AC97" s="89">
        <f t="shared" si="4"/>
        <v>8</v>
      </c>
    </row>
    <row r="98" spans="1:29">
      <c r="A98" s="467" t="s">
        <v>51</v>
      </c>
      <c r="B98" s="467" t="s">
        <v>20</v>
      </c>
      <c r="C98" s="467"/>
      <c r="D98" s="467"/>
      <c r="E98" s="467" t="s">
        <v>69</v>
      </c>
      <c r="F98" s="460" t="s">
        <v>74</v>
      </c>
      <c r="G98" s="467"/>
      <c r="H98" s="467"/>
      <c r="I98" s="467"/>
      <c r="J98" s="468" t="s">
        <v>773</v>
      </c>
      <c r="K98" s="458">
        <v>93</v>
      </c>
      <c r="L98" s="466" t="s">
        <v>20</v>
      </c>
      <c r="M98" s="467" t="s">
        <v>812</v>
      </c>
      <c r="N98" s="469" t="s">
        <v>813</v>
      </c>
      <c r="O98" s="470" t="s">
        <v>672</v>
      </c>
      <c r="P98" s="470">
        <v>2</v>
      </c>
      <c r="Q98" s="470">
        <v>2</v>
      </c>
      <c r="R98" s="471"/>
      <c r="S98" s="470"/>
      <c r="T98" s="470">
        <v>2</v>
      </c>
      <c r="U98" s="470">
        <v>2</v>
      </c>
      <c r="V98" s="470"/>
      <c r="W98" s="470"/>
      <c r="X98" s="474"/>
      <c r="Y98" s="472"/>
      <c r="Z98" s="472"/>
      <c r="AA98" s="458"/>
      <c r="AB98" s="89">
        <f t="shared" si="3"/>
        <v>4</v>
      </c>
      <c r="AC98" s="89">
        <f t="shared" si="4"/>
        <v>8</v>
      </c>
    </row>
    <row r="99" spans="1:29">
      <c r="A99" s="467" t="s">
        <v>51</v>
      </c>
      <c r="B99" s="467" t="s">
        <v>20</v>
      </c>
      <c r="C99" s="467"/>
      <c r="D99" s="460" t="s">
        <v>64</v>
      </c>
      <c r="E99" s="467" t="s">
        <v>69</v>
      </c>
      <c r="F99" s="467"/>
      <c r="G99" s="467"/>
      <c r="H99" s="467"/>
      <c r="I99" s="467"/>
      <c r="J99" s="468" t="s">
        <v>814</v>
      </c>
      <c r="K99" s="458">
        <v>94</v>
      </c>
      <c r="L99" s="466" t="s">
        <v>20</v>
      </c>
      <c r="M99" s="467" t="s">
        <v>815</v>
      </c>
      <c r="N99" s="469" t="s">
        <v>816</v>
      </c>
      <c r="O99" s="470" t="s">
        <v>817</v>
      </c>
      <c r="P99" s="470">
        <v>2</v>
      </c>
      <c r="Q99" s="470">
        <v>2</v>
      </c>
      <c r="R99" s="471"/>
      <c r="S99" s="470">
        <v>2</v>
      </c>
      <c r="T99" s="470">
        <v>2</v>
      </c>
      <c r="U99" s="470"/>
      <c r="V99" s="470"/>
      <c r="W99" s="470"/>
      <c r="X99" s="474"/>
      <c r="Y99" s="472"/>
      <c r="Z99" s="472"/>
      <c r="AA99" s="458"/>
      <c r="AB99" s="89">
        <f t="shared" si="3"/>
        <v>4</v>
      </c>
      <c r="AC99" s="89">
        <f t="shared" si="4"/>
        <v>8</v>
      </c>
    </row>
    <row r="100" spans="1:29">
      <c r="A100" s="467" t="s">
        <v>51</v>
      </c>
      <c r="B100" s="467" t="s">
        <v>20</v>
      </c>
      <c r="C100" s="467"/>
      <c r="D100" s="460" t="s">
        <v>64</v>
      </c>
      <c r="E100" s="467" t="s">
        <v>69</v>
      </c>
      <c r="F100" s="467"/>
      <c r="G100" s="467"/>
      <c r="H100" s="467"/>
      <c r="I100" s="467"/>
      <c r="J100" s="468" t="s">
        <v>758</v>
      </c>
      <c r="K100" s="458">
        <v>95</v>
      </c>
      <c r="L100" s="466" t="s">
        <v>20</v>
      </c>
      <c r="M100" s="467" t="s">
        <v>818</v>
      </c>
      <c r="N100" s="469" t="s">
        <v>819</v>
      </c>
      <c r="O100" s="470" t="s">
        <v>820</v>
      </c>
      <c r="P100" s="470">
        <v>2</v>
      </c>
      <c r="Q100" s="470">
        <v>2</v>
      </c>
      <c r="R100" s="471"/>
      <c r="S100" s="470">
        <v>2</v>
      </c>
      <c r="T100" s="470">
        <v>2</v>
      </c>
      <c r="U100" s="470"/>
      <c r="V100" s="470"/>
      <c r="W100" s="470"/>
      <c r="X100" s="474"/>
      <c r="Y100" s="472"/>
      <c r="Z100" s="472"/>
      <c r="AA100" s="458"/>
      <c r="AB100" s="89">
        <f t="shared" si="3"/>
        <v>4</v>
      </c>
      <c r="AC100" s="89">
        <f t="shared" si="4"/>
        <v>8</v>
      </c>
    </row>
    <row r="101" spans="1:29">
      <c r="A101" s="467" t="s">
        <v>51</v>
      </c>
      <c r="B101" s="467" t="s">
        <v>20</v>
      </c>
      <c r="C101" s="467"/>
      <c r="D101" s="460" t="s">
        <v>64</v>
      </c>
      <c r="E101" s="467" t="s">
        <v>69</v>
      </c>
      <c r="F101" s="467"/>
      <c r="G101" s="467"/>
      <c r="H101" s="467"/>
      <c r="I101" s="467"/>
      <c r="J101" s="468" t="s">
        <v>758</v>
      </c>
      <c r="K101" s="458">
        <v>96</v>
      </c>
      <c r="L101" s="466" t="s">
        <v>20</v>
      </c>
      <c r="M101" s="467" t="s">
        <v>821</v>
      </c>
      <c r="N101" s="469" t="s">
        <v>822</v>
      </c>
      <c r="O101" s="470" t="s">
        <v>823</v>
      </c>
      <c r="P101" s="470">
        <v>2</v>
      </c>
      <c r="Q101" s="470">
        <v>2</v>
      </c>
      <c r="R101" s="471"/>
      <c r="S101" s="470">
        <v>2</v>
      </c>
      <c r="T101" s="470">
        <v>2</v>
      </c>
      <c r="U101" s="470"/>
      <c r="V101" s="470"/>
      <c r="W101" s="470"/>
      <c r="X101" s="474"/>
      <c r="Y101" s="472"/>
      <c r="Z101" s="472"/>
      <c r="AA101" s="458"/>
      <c r="AB101" s="89">
        <f t="shared" si="3"/>
        <v>4</v>
      </c>
      <c r="AC101" s="89">
        <f t="shared" si="4"/>
        <v>8</v>
      </c>
    </row>
    <row r="102" spans="1:29">
      <c r="A102" s="467" t="s">
        <v>51</v>
      </c>
      <c r="B102" s="467" t="s">
        <v>20</v>
      </c>
      <c r="C102" s="467" t="s">
        <v>98</v>
      </c>
      <c r="D102" s="467"/>
      <c r="E102" s="467"/>
      <c r="F102" s="467"/>
      <c r="G102" s="467"/>
      <c r="H102" s="467"/>
      <c r="I102" s="467"/>
      <c r="J102" s="468" t="s">
        <v>824</v>
      </c>
      <c r="K102" s="458">
        <v>97</v>
      </c>
      <c r="L102" s="466" t="s">
        <v>20</v>
      </c>
      <c r="M102" s="467" t="s">
        <v>825</v>
      </c>
      <c r="N102" s="469" t="s">
        <v>826</v>
      </c>
      <c r="O102" s="470" t="s">
        <v>827</v>
      </c>
      <c r="P102" s="470">
        <v>2</v>
      </c>
      <c r="Q102" s="470">
        <v>4</v>
      </c>
      <c r="R102" s="470">
        <v>2</v>
      </c>
      <c r="S102" s="470"/>
      <c r="T102" s="470"/>
      <c r="U102" s="470"/>
      <c r="V102" s="470"/>
      <c r="W102" s="470"/>
      <c r="X102" s="474"/>
      <c r="Y102" s="472"/>
      <c r="Z102" s="472"/>
      <c r="AA102" s="458"/>
      <c r="AB102" s="89">
        <f t="shared" si="3"/>
        <v>3</v>
      </c>
      <c r="AC102" s="89">
        <f t="shared" si="4"/>
        <v>8</v>
      </c>
    </row>
    <row r="103" spans="1:29">
      <c r="A103" s="467" t="s">
        <v>51</v>
      </c>
      <c r="B103" s="467" t="s">
        <v>20</v>
      </c>
      <c r="C103" s="467"/>
      <c r="D103" s="467"/>
      <c r="E103" s="467" t="s">
        <v>69</v>
      </c>
      <c r="F103" s="460"/>
      <c r="G103" s="460" t="s">
        <v>86</v>
      </c>
      <c r="H103" s="467"/>
      <c r="I103" s="467"/>
      <c r="J103" s="468" t="s">
        <v>762</v>
      </c>
      <c r="K103" s="458">
        <v>98</v>
      </c>
      <c r="L103" s="466" t="s">
        <v>20</v>
      </c>
      <c r="M103" s="467" t="s">
        <v>828</v>
      </c>
      <c r="N103" s="469" t="s">
        <v>829</v>
      </c>
      <c r="O103" s="470" t="s">
        <v>830</v>
      </c>
      <c r="P103" s="470">
        <v>2</v>
      </c>
      <c r="Q103" s="470">
        <v>2</v>
      </c>
      <c r="R103" s="471"/>
      <c r="S103" s="470"/>
      <c r="T103" s="470">
        <v>2</v>
      </c>
      <c r="U103" s="470"/>
      <c r="V103" s="470">
        <v>2</v>
      </c>
      <c r="W103" s="470"/>
      <c r="X103" s="474"/>
      <c r="Y103" s="472"/>
      <c r="Z103" s="472"/>
      <c r="AA103" s="458"/>
      <c r="AB103" s="89">
        <f t="shared" si="3"/>
        <v>4</v>
      </c>
      <c r="AC103" s="89">
        <f t="shared" si="4"/>
        <v>8</v>
      </c>
    </row>
    <row r="104" spans="1:29">
      <c r="A104" s="467" t="s">
        <v>51</v>
      </c>
      <c r="B104" s="467" t="s">
        <v>20</v>
      </c>
      <c r="C104" s="467"/>
      <c r="D104" s="467"/>
      <c r="E104" s="467" t="s">
        <v>69</v>
      </c>
      <c r="F104" s="460" t="s">
        <v>74</v>
      </c>
      <c r="G104" s="467"/>
      <c r="H104" s="467"/>
      <c r="I104" s="467"/>
      <c r="J104" s="468" t="s">
        <v>773</v>
      </c>
      <c r="K104" s="458">
        <v>99</v>
      </c>
      <c r="L104" s="466" t="s">
        <v>20</v>
      </c>
      <c r="M104" s="467" t="s">
        <v>831</v>
      </c>
      <c r="N104" s="469" t="s">
        <v>832</v>
      </c>
      <c r="O104" s="470" t="s">
        <v>833</v>
      </c>
      <c r="P104" s="470">
        <v>2</v>
      </c>
      <c r="Q104" s="470">
        <v>2</v>
      </c>
      <c r="R104" s="471"/>
      <c r="S104" s="470"/>
      <c r="T104" s="470">
        <v>2</v>
      </c>
      <c r="U104" s="470">
        <v>2</v>
      </c>
      <c r="V104" s="470"/>
      <c r="W104" s="470"/>
      <c r="X104" s="474"/>
      <c r="Y104" s="472"/>
      <c r="Z104" s="472"/>
      <c r="AA104" s="458"/>
      <c r="AB104" s="89">
        <f t="shared" si="3"/>
        <v>4</v>
      </c>
      <c r="AC104" s="89">
        <f t="shared" si="4"/>
        <v>8</v>
      </c>
    </row>
    <row r="105" spans="1:29">
      <c r="A105" s="467" t="s">
        <v>51</v>
      </c>
      <c r="B105" s="467" t="s">
        <v>20</v>
      </c>
      <c r="C105" s="467" t="s">
        <v>98</v>
      </c>
      <c r="D105" s="467"/>
      <c r="E105" s="467"/>
      <c r="F105" s="460"/>
      <c r="G105" s="467"/>
      <c r="H105" s="467"/>
      <c r="I105" s="467"/>
      <c r="J105" s="468" t="s">
        <v>769</v>
      </c>
      <c r="K105" s="458">
        <v>100</v>
      </c>
      <c r="L105" s="466" t="s">
        <v>20</v>
      </c>
      <c r="M105" s="467" t="s">
        <v>834</v>
      </c>
      <c r="N105" s="469" t="s">
        <v>835</v>
      </c>
      <c r="O105" s="470" t="s">
        <v>731</v>
      </c>
      <c r="P105" s="470">
        <v>2</v>
      </c>
      <c r="Q105" s="470">
        <v>4</v>
      </c>
      <c r="R105" s="471">
        <v>2</v>
      </c>
      <c r="S105" s="470"/>
      <c r="T105" s="470"/>
      <c r="U105" s="470"/>
      <c r="V105" s="470"/>
      <c r="W105" s="470"/>
      <c r="X105" s="474"/>
      <c r="Y105" s="472"/>
      <c r="Z105" s="472"/>
      <c r="AA105" s="458"/>
      <c r="AB105" s="89">
        <f t="shared" si="3"/>
        <v>3</v>
      </c>
      <c r="AC105" s="89">
        <f t="shared" si="4"/>
        <v>8</v>
      </c>
    </row>
    <row r="106" spans="1:29">
      <c r="A106" s="467" t="s">
        <v>51</v>
      </c>
      <c r="B106" s="467" t="s">
        <v>20</v>
      </c>
      <c r="C106" s="467" t="s">
        <v>98</v>
      </c>
      <c r="D106" s="467"/>
      <c r="E106" s="467"/>
      <c r="F106" s="460"/>
      <c r="G106" s="467"/>
      <c r="H106" s="467"/>
      <c r="I106" s="467"/>
      <c r="J106" s="468" t="s">
        <v>769</v>
      </c>
      <c r="K106" s="458">
        <v>101</v>
      </c>
      <c r="L106" s="466" t="s">
        <v>20</v>
      </c>
      <c r="M106" s="467" t="s">
        <v>836</v>
      </c>
      <c r="N106" s="469" t="s">
        <v>837</v>
      </c>
      <c r="O106" s="470" t="s">
        <v>838</v>
      </c>
      <c r="P106" s="470">
        <v>2</v>
      </c>
      <c r="Q106" s="470">
        <v>4</v>
      </c>
      <c r="R106" s="471">
        <v>2</v>
      </c>
      <c r="S106" s="470"/>
      <c r="T106" s="470"/>
      <c r="U106" s="470"/>
      <c r="V106" s="470"/>
      <c r="W106" s="470"/>
      <c r="X106" s="474"/>
      <c r="Y106" s="472"/>
      <c r="Z106" s="472"/>
      <c r="AA106" s="458"/>
      <c r="AB106" s="89">
        <f t="shared" si="3"/>
        <v>3</v>
      </c>
      <c r="AC106" s="89">
        <f t="shared" si="4"/>
        <v>8</v>
      </c>
    </row>
    <row r="107" spans="1:29">
      <c r="A107" s="467" t="s">
        <v>51</v>
      </c>
      <c r="B107" s="467" t="s">
        <v>20</v>
      </c>
      <c r="C107" s="467"/>
      <c r="D107" s="467"/>
      <c r="E107" s="467" t="s">
        <v>69</v>
      </c>
      <c r="F107" s="460"/>
      <c r="G107" s="460" t="s">
        <v>86</v>
      </c>
      <c r="H107" s="467"/>
      <c r="I107" s="467"/>
      <c r="J107" s="468" t="s">
        <v>762</v>
      </c>
      <c r="K107" s="458">
        <v>102</v>
      </c>
      <c r="L107" s="466" t="s">
        <v>20</v>
      </c>
      <c r="M107" s="467" t="s">
        <v>839</v>
      </c>
      <c r="N107" s="469" t="s">
        <v>840</v>
      </c>
      <c r="O107" s="470" t="s">
        <v>841</v>
      </c>
      <c r="P107" s="470">
        <v>2</v>
      </c>
      <c r="Q107" s="470">
        <v>2</v>
      </c>
      <c r="R107" s="471"/>
      <c r="S107" s="470"/>
      <c r="T107" s="471">
        <v>2</v>
      </c>
      <c r="U107" s="470"/>
      <c r="V107" s="470">
        <v>2</v>
      </c>
      <c r="W107" s="470"/>
      <c r="X107" s="471"/>
      <c r="Y107" s="472"/>
      <c r="Z107" s="472"/>
      <c r="AA107" s="458"/>
      <c r="AB107" s="89">
        <f t="shared" si="3"/>
        <v>4</v>
      </c>
      <c r="AC107" s="89">
        <f t="shared" si="4"/>
        <v>8</v>
      </c>
    </row>
    <row r="108" spans="1:29">
      <c r="A108" s="467" t="s">
        <v>51</v>
      </c>
      <c r="B108" s="467" t="s">
        <v>20</v>
      </c>
      <c r="C108" s="467" t="s">
        <v>98</v>
      </c>
      <c r="D108" s="467"/>
      <c r="E108" s="467" t="s">
        <v>69</v>
      </c>
      <c r="F108" s="467"/>
      <c r="G108" s="467"/>
      <c r="H108" s="467"/>
      <c r="I108" s="467"/>
      <c r="J108" s="468" t="s">
        <v>769</v>
      </c>
      <c r="K108" s="458">
        <v>103</v>
      </c>
      <c r="L108" s="466" t="s">
        <v>20</v>
      </c>
      <c r="M108" s="467" t="s">
        <v>842</v>
      </c>
      <c r="N108" s="469" t="s">
        <v>843</v>
      </c>
      <c r="O108" s="470" t="s">
        <v>628</v>
      </c>
      <c r="P108" s="470">
        <v>2</v>
      </c>
      <c r="Q108" s="470">
        <v>2</v>
      </c>
      <c r="R108" s="471">
        <v>2</v>
      </c>
      <c r="S108" s="470"/>
      <c r="T108" s="470">
        <v>2</v>
      </c>
      <c r="U108" s="470"/>
      <c r="V108" s="470"/>
      <c r="W108" s="470"/>
      <c r="X108" s="471"/>
      <c r="Y108" s="472"/>
      <c r="Z108" s="472"/>
      <c r="AA108" s="458"/>
      <c r="AB108" s="89">
        <f t="shared" si="3"/>
        <v>4</v>
      </c>
      <c r="AC108" s="89">
        <f t="shared" si="4"/>
        <v>8</v>
      </c>
    </row>
    <row r="109" spans="1:29">
      <c r="A109" s="467" t="s">
        <v>51</v>
      </c>
      <c r="B109" s="467" t="s">
        <v>20</v>
      </c>
      <c r="C109" s="467"/>
      <c r="D109" s="460" t="s">
        <v>64</v>
      </c>
      <c r="E109" s="467" t="s">
        <v>69</v>
      </c>
      <c r="F109" s="467"/>
      <c r="G109" s="467"/>
      <c r="H109" s="467"/>
      <c r="I109" s="467"/>
      <c r="J109" s="468" t="s">
        <v>758</v>
      </c>
      <c r="K109" s="458">
        <v>104</v>
      </c>
      <c r="L109" s="466" t="s">
        <v>20</v>
      </c>
      <c r="M109" s="467" t="s">
        <v>844</v>
      </c>
      <c r="N109" s="469" t="s">
        <v>845</v>
      </c>
      <c r="O109" s="470" t="s">
        <v>846</v>
      </c>
      <c r="P109" s="470">
        <v>2</v>
      </c>
      <c r="Q109" s="470">
        <v>2</v>
      </c>
      <c r="R109" s="471"/>
      <c r="S109" s="470">
        <v>2</v>
      </c>
      <c r="T109" s="470">
        <v>2</v>
      </c>
      <c r="U109" s="470"/>
      <c r="V109" s="470"/>
      <c r="W109" s="470"/>
      <c r="X109" s="471"/>
      <c r="Y109" s="472"/>
      <c r="Z109" s="472"/>
      <c r="AA109" s="458"/>
      <c r="AB109" s="89">
        <f t="shared" si="3"/>
        <v>4</v>
      </c>
      <c r="AC109" s="89">
        <f t="shared" si="4"/>
        <v>8</v>
      </c>
    </row>
    <row r="110" spans="1:29">
      <c r="A110" s="467" t="s">
        <v>51</v>
      </c>
      <c r="B110" s="467" t="s">
        <v>20</v>
      </c>
      <c r="C110" s="467" t="s">
        <v>98</v>
      </c>
      <c r="D110" s="467"/>
      <c r="E110" s="467" t="s">
        <v>69</v>
      </c>
      <c r="F110" s="467"/>
      <c r="G110" s="467"/>
      <c r="H110" s="467"/>
      <c r="I110" s="467"/>
      <c r="J110" s="468" t="s">
        <v>769</v>
      </c>
      <c r="K110" s="458">
        <v>105</v>
      </c>
      <c r="L110" s="466" t="s">
        <v>20</v>
      </c>
      <c r="M110" s="467" t="s">
        <v>847</v>
      </c>
      <c r="N110" s="469" t="s">
        <v>848</v>
      </c>
      <c r="O110" s="470" t="s">
        <v>849</v>
      </c>
      <c r="P110" s="470">
        <v>2</v>
      </c>
      <c r="Q110" s="470">
        <v>2</v>
      </c>
      <c r="R110" s="471">
        <v>2</v>
      </c>
      <c r="S110" s="470"/>
      <c r="T110" s="470">
        <v>2</v>
      </c>
      <c r="U110" s="470"/>
      <c r="V110" s="470"/>
      <c r="W110" s="470"/>
      <c r="X110" s="471"/>
      <c r="Y110" s="472"/>
      <c r="Z110" s="472"/>
      <c r="AA110" s="458"/>
      <c r="AB110" s="89">
        <f t="shared" si="3"/>
        <v>4</v>
      </c>
      <c r="AC110" s="89">
        <f t="shared" si="4"/>
        <v>8</v>
      </c>
    </row>
    <row r="111" spans="1:29">
      <c r="A111" s="467" t="s">
        <v>51</v>
      </c>
      <c r="B111" s="467" t="s">
        <v>20</v>
      </c>
      <c r="C111" s="467" t="s">
        <v>98</v>
      </c>
      <c r="D111" s="467"/>
      <c r="E111" s="467"/>
      <c r="F111" s="460"/>
      <c r="G111" s="467"/>
      <c r="H111" s="467"/>
      <c r="I111" s="467"/>
      <c r="J111" s="468" t="s">
        <v>758</v>
      </c>
      <c r="K111" s="458">
        <v>106</v>
      </c>
      <c r="L111" s="466" t="s">
        <v>20</v>
      </c>
      <c r="M111" s="467" t="s">
        <v>850</v>
      </c>
      <c r="N111" s="469" t="s">
        <v>851</v>
      </c>
      <c r="O111" s="470" t="s">
        <v>852</v>
      </c>
      <c r="P111" s="470">
        <v>2</v>
      </c>
      <c r="Q111" s="470">
        <v>4</v>
      </c>
      <c r="R111" s="470">
        <v>2</v>
      </c>
      <c r="S111" s="470"/>
      <c r="T111" s="470"/>
      <c r="U111" s="470"/>
      <c r="V111" s="470"/>
      <c r="W111" s="470"/>
      <c r="X111" s="471"/>
      <c r="Y111" s="472"/>
      <c r="Z111" s="472"/>
      <c r="AA111" s="458"/>
      <c r="AB111" s="89">
        <f t="shared" si="3"/>
        <v>3</v>
      </c>
      <c r="AC111" s="89">
        <f t="shared" si="4"/>
        <v>8</v>
      </c>
    </row>
    <row r="112" spans="1:29">
      <c r="A112" s="467" t="s">
        <v>51</v>
      </c>
      <c r="B112" s="467" t="s">
        <v>20</v>
      </c>
      <c r="C112" s="467" t="s">
        <v>98</v>
      </c>
      <c r="D112" s="460" t="s">
        <v>64</v>
      </c>
      <c r="E112" s="467"/>
      <c r="F112" s="467"/>
      <c r="G112" s="467"/>
      <c r="H112" s="467"/>
      <c r="I112" s="467"/>
      <c r="J112" s="468" t="s">
        <v>853</v>
      </c>
      <c r="K112" s="458">
        <v>107</v>
      </c>
      <c r="L112" s="466" t="s">
        <v>20</v>
      </c>
      <c r="M112" s="467" t="s">
        <v>854</v>
      </c>
      <c r="N112" s="469" t="s">
        <v>855</v>
      </c>
      <c r="O112" s="470" t="s">
        <v>856</v>
      </c>
      <c r="P112" s="470">
        <v>2</v>
      </c>
      <c r="Q112" s="470">
        <v>2</v>
      </c>
      <c r="R112" s="471">
        <v>2</v>
      </c>
      <c r="S112" s="470">
        <v>2</v>
      </c>
      <c r="T112" s="470"/>
      <c r="U112" s="470"/>
      <c r="V112" s="470"/>
      <c r="W112" s="470"/>
      <c r="X112" s="471"/>
      <c r="Y112" s="472"/>
      <c r="Z112" s="472"/>
      <c r="AA112" s="458"/>
      <c r="AB112" s="89">
        <f t="shared" si="3"/>
        <v>4</v>
      </c>
      <c r="AC112" s="89">
        <f t="shared" si="4"/>
        <v>8</v>
      </c>
    </row>
    <row r="113" spans="1:29">
      <c r="A113" s="467" t="s">
        <v>51</v>
      </c>
      <c r="B113" s="467" t="s">
        <v>20</v>
      </c>
      <c r="C113" s="467"/>
      <c r="D113" s="467"/>
      <c r="E113" s="467" t="s">
        <v>69</v>
      </c>
      <c r="F113" s="467"/>
      <c r="G113" s="460" t="s">
        <v>86</v>
      </c>
      <c r="H113" s="467"/>
      <c r="I113" s="467"/>
      <c r="J113" s="468" t="s">
        <v>762</v>
      </c>
      <c r="K113" s="458">
        <v>108</v>
      </c>
      <c r="L113" s="466" t="s">
        <v>20</v>
      </c>
      <c r="M113" s="467" t="s">
        <v>857</v>
      </c>
      <c r="N113" s="469" t="s">
        <v>858</v>
      </c>
      <c r="O113" s="470" t="s">
        <v>859</v>
      </c>
      <c r="P113" s="471">
        <v>2</v>
      </c>
      <c r="Q113" s="471">
        <v>2</v>
      </c>
      <c r="R113" s="471"/>
      <c r="S113" s="470"/>
      <c r="T113" s="471">
        <v>2</v>
      </c>
      <c r="U113" s="470"/>
      <c r="V113" s="471">
        <v>2</v>
      </c>
      <c r="W113" s="470"/>
      <c r="X113" s="471"/>
      <c r="Y113" s="472"/>
      <c r="Z113" s="472"/>
      <c r="AA113" s="458"/>
      <c r="AB113" s="89">
        <f t="shared" si="3"/>
        <v>4</v>
      </c>
      <c r="AC113" s="89">
        <f t="shared" si="4"/>
        <v>8</v>
      </c>
    </row>
    <row r="114" spans="1:29">
      <c r="A114" s="467" t="s">
        <v>51</v>
      </c>
      <c r="B114" s="467" t="s">
        <v>20</v>
      </c>
      <c r="C114" s="467" t="s">
        <v>98</v>
      </c>
      <c r="D114" s="467"/>
      <c r="E114" s="467" t="s">
        <v>69</v>
      </c>
      <c r="F114" s="467"/>
      <c r="G114" s="467"/>
      <c r="H114" s="467"/>
      <c r="I114" s="467"/>
      <c r="J114" s="468" t="s">
        <v>860</v>
      </c>
      <c r="K114" s="458">
        <v>109</v>
      </c>
      <c r="L114" s="466" t="s">
        <v>20</v>
      </c>
      <c r="M114" s="467" t="s">
        <v>861</v>
      </c>
      <c r="N114" s="469" t="s">
        <v>862</v>
      </c>
      <c r="O114" s="470" t="s">
        <v>863</v>
      </c>
      <c r="P114" s="470">
        <v>2</v>
      </c>
      <c r="Q114" s="470">
        <v>2</v>
      </c>
      <c r="R114" s="471">
        <v>2</v>
      </c>
      <c r="S114" s="470"/>
      <c r="T114" s="470">
        <v>2</v>
      </c>
      <c r="U114" s="470"/>
      <c r="V114" s="470"/>
      <c r="W114" s="470"/>
      <c r="X114" s="471"/>
      <c r="Y114" s="472"/>
      <c r="Z114" s="472"/>
      <c r="AA114" s="458"/>
      <c r="AB114" s="89">
        <f t="shared" si="3"/>
        <v>4</v>
      </c>
      <c r="AC114" s="89">
        <f t="shared" si="4"/>
        <v>8</v>
      </c>
    </row>
    <row r="115" spans="1:29">
      <c r="A115" s="467" t="s">
        <v>51</v>
      </c>
      <c r="B115" s="467" t="s">
        <v>20</v>
      </c>
      <c r="C115" s="467" t="s">
        <v>98</v>
      </c>
      <c r="D115" s="467"/>
      <c r="E115" s="467" t="s">
        <v>69</v>
      </c>
      <c r="F115" s="467"/>
      <c r="G115" s="467"/>
      <c r="H115" s="467"/>
      <c r="I115" s="467"/>
      <c r="J115" s="468" t="s">
        <v>769</v>
      </c>
      <c r="K115" s="458">
        <v>110</v>
      </c>
      <c r="L115" s="466" t="s">
        <v>20</v>
      </c>
      <c r="M115" s="467" t="s">
        <v>864</v>
      </c>
      <c r="N115" s="469" t="s">
        <v>865</v>
      </c>
      <c r="O115" s="470" t="s">
        <v>761</v>
      </c>
      <c r="P115" s="470">
        <v>2</v>
      </c>
      <c r="Q115" s="470">
        <v>2</v>
      </c>
      <c r="R115" s="471">
        <v>2</v>
      </c>
      <c r="S115" s="470"/>
      <c r="T115" s="470">
        <v>2</v>
      </c>
      <c r="U115" s="470"/>
      <c r="V115" s="470"/>
      <c r="W115" s="470"/>
      <c r="X115" s="471"/>
      <c r="Y115" s="472"/>
      <c r="Z115" s="472"/>
      <c r="AA115" s="458"/>
      <c r="AB115" s="89">
        <f t="shared" si="3"/>
        <v>4</v>
      </c>
      <c r="AC115" s="89">
        <f t="shared" si="4"/>
        <v>8</v>
      </c>
    </row>
    <row r="116" spans="1:29">
      <c r="A116" s="460" t="s">
        <v>141</v>
      </c>
      <c r="B116" s="460" t="s">
        <v>141</v>
      </c>
      <c r="C116" s="460"/>
      <c r="D116" s="460"/>
      <c r="E116" s="460"/>
      <c r="F116" s="460"/>
      <c r="G116" s="460" t="s">
        <v>84</v>
      </c>
      <c r="H116" s="460"/>
      <c r="I116" s="460" t="s">
        <v>89</v>
      </c>
      <c r="J116" s="464" t="s">
        <v>866</v>
      </c>
      <c r="K116" s="458">
        <v>111</v>
      </c>
      <c r="L116" s="459" t="s">
        <v>141</v>
      </c>
      <c r="M116" s="461" t="s">
        <v>867</v>
      </c>
      <c r="N116" s="462" t="s">
        <v>868</v>
      </c>
      <c r="O116" s="461" t="s">
        <v>869</v>
      </c>
      <c r="P116" s="461">
        <v>2</v>
      </c>
      <c r="Q116" s="461">
        <v>2</v>
      </c>
      <c r="R116" s="463"/>
      <c r="S116" s="463"/>
      <c r="T116" s="463"/>
      <c r="U116" s="463"/>
      <c r="V116" s="464">
        <v>2</v>
      </c>
      <c r="W116" s="463"/>
      <c r="X116" s="463">
        <v>2</v>
      </c>
      <c r="Y116" s="458"/>
      <c r="Z116" s="458"/>
      <c r="AA116" s="458"/>
      <c r="AB116" s="89">
        <f t="shared" si="3"/>
        <v>4</v>
      </c>
      <c r="AC116" s="89">
        <f t="shared" si="4"/>
        <v>8</v>
      </c>
    </row>
    <row r="117" spans="1:29">
      <c r="A117" s="460" t="s">
        <v>141</v>
      </c>
      <c r="B117" s="460" t="s">
        <v>141</v>
      </c>
      <c r="C117" s="467" t="s">
        <v>98</v>
      </c>
      <c r="D117" s="460"/>
      <c r="E117" s="460"/>
      <c r="F117" s="460"/>
      <c r="G117" s="460"/>
      <c r="H117" s="460"/>
      <c r="I117" s="460" t="s">
        <v>89</v>
      </c>
      <c r="J117" s="464" t="s">
        <v>870</v>
      </c>
      <c r="K117" s="458">
        <v>112</v>
      </c>
      <c r="L117" s="459" t="s">
        <v>141</v>
      </c>
      <c r="M117" s="461" t="s">
        <v>871</v>
      </c>
      <c r="N117" s="462" t="s">
        <v>872</v>
      </c>
      <c r="O117" s="461" t="s">
        <v>873</v>
      </c>
      <c r="P117" s="461">
        <v>2</v>
      </c>
      <c r="Q117" s="461">
        <v>2</v>
      </c>
      <c r="R117" s="464">
        <v>2</v>
      </c>
      <c r="S117" s="464"/>
      <c r="T117" s="464"/>
      <c r="U117" s="463"/>
      <c r="V117" s="463"/>
      <c r="W117" s="464"/>
      <c r="X117" s="463">
        <v>2</v>
      </c>
      <c r="Y117" s="458"/>
      <c r="Z117" s="458"/>
      <c r="AA117" s="463"/>
      <c r="AB117" s="89">
        <f t="shared" si="3"/>
        <v>4</v>
      </c>
      <c r="AC117" s="89">
        <f t="shared" si="4"/>
        <v>8</v>
      </c>
    </row>
    <row r="118" spans="1:29">
      <c r="A118" s="460" t="s">
        <v>141</v>
      </c>
      <c r="B118" s="460" t="s">
        <v>141</v>
      </c>
      <c r="C118" s="467" t="s">
        <v>98</v>
      </c>
      <c r="D118" s="460"/>
      <c r="E118" s="467" t="s">
        <v>69</v>
      </c>
      <c r="F118" s="460"/>
      <c r="G118" s="460"/>
      <c r="H118" s="460"/>
      <c r="I118" s="460"/>
      <c r="J118" s="464" t="s">
        <v>874</v>
      </c>
      <c r="K118" s="458">
        <v>113</v>
      </c>
      <c r="L118" s="459" t="s">
        <v>141</v>
      </c>
      <c r="M118" s="461" t="s">
        <v>875</v>
      </c>
      <c r="N118" s="462" t="s">
        <v>876</v>
      </c>
      <c r="O118" s="461" t="s">
        <v>877</v>
      </c>
      <c r="P118" s="461">
        <v>2</v>
      </c>
      <c r="Q118" s="461">
        <v>2</v>
      </c>
      <c r="R118" s="463">
        <v>2</v>
      </c>
      <c r="S118" s="463"/>
      <c r="T118" s="463">
        <v>2</v>
      </c>
      <c r="U118" s="463"/>
      <c r="V118" s="463"/>
      <c r="W118" s="464"/>
      <c r="X118" s="463"/>
      <c r="Y118" s="458"/>
      <c r="Z118" s="458"/>
      <c r="AA118" s="463"/>
      <c r="AB118" s="89">
        <f t="shared" si="3"/>
        <v>4</v>
      </c>
      <c r="AC118" s="89">
        <f t="shared" si="4"/>
        <v>8</v>
      </c>
    </row>
    <row r="119" spans="1:29">
      <c r="A119" s="460" t="s">
        <v>141</v>
      </c>
      <c r="B119" s="460" t="s">
        <v>141</v>
      </c>
      <c r="C119" s="467" t="s">
        <v>98</v>
      </c>
      <c r="D119" s="460"/>
      <c r="E119" s="467" t="s">
        <v>69</v>
      </c>
      <c r="F119" s="460"/>
      <c r="G119" s="460"/>
      <c r="H119" s="460"/>
      <c r="I119" s="460"/>
      <c r="J119" s="464" t="s">
        <v>878</v>
      </c>
      <c r="K119" s="458">
        <v>114</v>
      </c>
      <c r="L119" s="459" t="s">
        <v>141</v>
      </c>
      <c r="M119" s="461" t="s">
        <v>879</v>
      </c>
      <c r="N119" s="462" t="s">
        <v>880</v>
      </c>
      <c r="O119" s="461" t="s">
        <v>881</v>
      </c>
      <c r="P119" s="461">
        <v>2</v>
      </c>
      <c r="Q119" s="461">
        <v>2</v>
      </c>
      <c r="R119" s="464">
        <v>2</v>
      </c>
      <c r="S119" s="463"/>
      <c r="T119" s="463">
        <v>2</v>
      </c>
      <c r="U119" s="463"/>
      <c r="V119" s="463"/>
      <c r="W119" s="464"/>
      <c r="X119" s="464"/>
      <c r="Y119" s="458"/>
      <c r="Z119" s="458"/>
      <c r="AA119" s="463"/>
      <c r="AB119" s="89">
        <f t="shared" si="3"/>
        <v>4</v>
      </c>
      <c r="AC119" s="89">
        <f t="shared" si="4"/>
        <v>8</v>
      </c>
    </row>
    <row r="120" spans="1:29">
      <c r="A120" s="460" t="s">
        <v>141</v>
      </c>
      <c r="B120" s="460" t="s">
        <v>141</v>
      </c>
      <c r="C120" s="467" t="s">
        <v>98</v>
      </c>
      <c r="D120" s="460"/>
      <c r="E120" s="460"/>
      <c r="F120" s="460"/>
      <c r="G120" s="460"/>
      <c r="H120" s="460"/>
      <c r="I120" s="460" t="s">
        <v>89</v>
      </c>
      <c r="J120" s="464" t="s">
        <v>870</v>
      </c>
      <c r="K120" s="458">
        <v>115</v>
      </c>
      <c r="L120" s="459" t="s">
        <v>141</v>
      </c>
      <c r="M120" s="461" t="s">
        <v>882</v>
      </c>
      <c r="N120" s="462" t="s">
        <v>883</v>
      </c>
      <c r="O120" s="461" t="s">
        <v>823</v>
      </c>
      <c r="P120" s="461">
        <v>2</v>
      </c>
      <c r="Q120" s="461">
        <v>2</v>
      </c>
      <c r="R120" s="463">
        <v>2</v>
      </c>
      <c r="S120" s="464"/>
      <c r="T120" s="464"/>
      <c r="U120" s="463"/>
      <c r="V120" s="463"/>
      <c r="W120" s="464"/>
      <c r="X120" s="463">
        <v>2</v>
      </c>
      <c r="Y120" s="458"/>
      <c r="Z120" s="458"/>
      <c r="AA120" s="463"/>
      <c r="AB120" s="89">
        <f t="shared" si="3"/>
        <v>4</v>
      </c>
      <c r="AC120" s="89">
        <f t="shared" si="4"/>
        <v>8</v>
      </c>
    </row>
    <row r="121" spans="1:29">
      <c r="A121" s="460" t="s">
        <v>141</v>
      </c>
      <c r="B121" s="460" t="s">
        <v>141</v>
      </c>
      <c r="C121" s="460"/>
      <c r="D121" s="460"/>
      <c r="E121" s="460"/>
      <c r="F121" s="460"/>
      <c r="G121" s="460" t="s">
        <v>84</v>
      </c>
      <c r="H121" s="460"/>
      <c r="I121" s="460" t="s">
        <v>89</v>
      </c>
      <c r="J121" s="464" t="s">
        <v>866</v>
      </c>
      <c r="K121" s="458">
        <v>116</v>
      </c>
      <c r="L121" s="459" t="s">
        <v>141</v>
      </c>
      <c r="M121" s="461" t="s">
        <v>884</v>
      </c>
      <c r="N121" s="462" t="s">
        <v>885</v>
      </c>
      <c r="O121" s="461" t="s">
        <v>886</v>
      </c>
      <c r="P121" s="461">
        <v>2</v>
      </c>
      <c r="Q121" s="461">
        <v>2</v>
      </c>
      <c r="R121" s="464"/>
      <c r="S121" s="464"/>
      <c r="T121" s="464"/>
      <c r="U121" s="463"/>
      <c r="V121" s="463">
        <v>2</v>
      </c>
      <c r="W121" s="464"/>
      <c r="X121" s="463">
        <v>2</v>
      </c>
      <c r="Y121" s="458"/>
      <c r="Z121" s="458"/>
      <c r="AA121" s="463"/>
      <c r="AB121" s="89">
        <f t="shared" si="3"/>
        <v>4</v>
      </c>
      <c r="AC121" s="89">
        <f t="shared" si="4"/>
        <v>8</v>
      </c>
    </row>
    <row r="122" spans="1:29">
      <c r="A122" s="460" t="s">
        <v>141</v>
      </c>
      <c r="B122" s="460" t="s">
        <v>141</v>
      </c>
      <c r="C122" s="467" t="s">
        <v>98</v>
      </c>
      <c r="D122" s="460"/>
      <c r="E122" s="460"/>
      <c r="F122" s="460"/>
      <c r="G122" s="460"/>
      <c r="H122" s="460"/>
      <c r="I122" s="460" t="s">
        <v>89</v>
      </c>
      <c r="J122" s="464" t="s">
        <v>870</v>
      </c>
      <c r="K122" s="458">
        <v>117</v>
      </c>
      <c r="L122" s="459" t="s">
        <v>141</v>
      </c>
      <c r="M122" s="461" t="s">
        <v>887</v>
      </c>
      <c r="N122" s="462" t="s">
        <v>888</v>
      </c>
      <c r="O122" s="461" t="s">
        <v>772</v>
      </c>
      <c r="P122" s="461">
        <v>2</v>
      </c>
      <c r="Q122" s="461">
        <v>2</v>
      </c>
      <c r="R122" s="463">
        <v>2</v>
      </c>
      <c r="S122" s="464"/>
      <c r="T122" s="464"/>
      <c r="U122" s="464"/>
      <c r="V122" s="464"/>
      <c r="W122" s="463"/>
      <c r="X122" s="463">
        <v>2</v>
      </c>
      <c r="Y122" s="458"/>
      <c r="Z122" s="458"/>
      <c r="AA122" s="458"/>
      <c r="AB122" s="89">
        <f t="shared" si="3"/>
        <v>4</v>
      </c>
      <c r="AC122" s="89">
        <f t="shared" si="4"/>
        <v>8</v>
      </c>
    </row>
    <row r="123" spans="1:29">
      <c r="A123" s="460" t="s">
        <v>141</v>
      </c>
      <c r="B123" s="460" t="s">
        <v>141</v>
      </c>
      <c r="C123" s="467" t="s">
        <v>98</v>
      </c>
      <c r="D123" s="460"/>
      <c r="E123" s="467" t="s">
        <v>69</v>
      </c>
      <c r="F123" s="460"/>
      <c r="G123" s="460"/>
      <c r="H123" s="460"/>
      <c r="I123" s="460"/>
      <c r="J123" s="464" t="s">
        <v>874</v>
      </c>
      <c r="K123" s="458">
        <v>118</v>
      </c>
      <c r="L123" s="459" t="s">
        <v>141</v>
      </c>
      <c r="M123" s="461" t="s">
        <v>889</v>
      </c>
      <c r="N123" s="462" t="s">
        <v>890</v>
      </c>
      <c r="O123" s="461" t="s">
        <v>891</v>
      </c>
      <c r="P123" s="461">
        <v>2</v>
      </c>
      <c r="Q123" s="461">
        <v>2</v>
      </c>
      <c r="R123" s="464">
        <v>2</v>
      </c>
      <c r="S123" s="464"/>
      <c r="T123" s="464">
        <v>2</v>
      </c>
      <c r="U123" s="463"/>
      <c r="V123" s="464"/>
      <c r="W123" s="463"/>
      <c r="X123" s="464"/>
      <c r="Y123" s="458"/>
      <c r="Z123" s="458"/>
      <c r="AA123" s="458"/>
      <c r="AB123" s="89">
        <f t="shared" si="3"/>
        <v>4</v>
      </c>
      <c r="AC123" s="89">
        <f t="shared" si="4"/>
        <v>8</v>
      </c>
    </row>
    <row r="124" spans="1:29">
      <c r="A124" s="460" t="s">
        <v>141</v>
      </c>
      <c r="B124" s="460" t="s">
        <v>141</v>
      </c>
      <c r="C124" s="460"/>
      <c r="D124" s="460"/>
      <c r="E124" s="467" t="s">
        <v>69</v>
      </c>
      <c r="F124" s="460"/>
      <c r="G124" s="460"/>
      <c r="H124" s="460"/>
      <c r="I124" s="460" t="s">
        <v>89</v>
      </c>
      <c r="J124" s="464" t="s">
        <v>892</v>
      </c>
      <c r="K124" s="458">
        <v>119</v>
      </c>
      <c r="L124" s="459" t="s">
        <v>141</v>
      </c>
      <c r="M124" s="461" t="s">
        <v>893</v>
      </c>
      <c r="N124" s="462" t="s">
        <v>894</v>
      </c>
      <c r="O124" s="461" t="s">
        <v>772</v>
      </c>
      <c r="P124" s="461">
        <v>2</v>
      </c>
      <c r="Q124" s="461">
        <v>2</v>
      </c>
      <c r="R124" s="463"/>
      <c r="S124" s="463"/>
      <c r="T124" s="463">
        <v>2</v>
      </c>
      <c r="U124" s="463"/>
      <c r="V124" s="464"/>
      <c r="W124" s="463"/>
      <c r="X124" s="463">
        <v>2</v>
      </c>
      <c r="Y124" s="458"/>
      <c r="Z124" s="458"/>
      <c r="AA124" s="458"/>
      <c r="AB124" s="89">
        <f t="shared" si="3"/>
        <v>4</v>
      </c>
      <c r="AC124" s="89">
        <f t="shared" si="4"/>
        <v>8</v>
      </c>
    </row>
    <row r="125" spans="1:29">
      <c r="A125" s="460" t="s">
        <v>141</v>
      </c>
      <c r="B125" s="460" t="s">
        <v>141</v>
      </c>
      <c r="C125" s="460"/>
      <c r="D125" s="460"/>
      <c r="E125" s="460"/>
      <c r="F125" s="460"/>
      <c r="G125" s="460" t="s">
        <v>84</v>
      </c>
      <c r="H125" s="460"/>
      <c r="I125" s="460" t="s">
        <v>89</v>
      </c>
      <c r="J125" s="464" t="s">
        <v>866</v>
      </c>
      <c r="K125" s="458">
        <v>120</v>
      </c>
      <c r="L125" s="459" t="s">
        <v>141</v>
      </c>
      <c r="M125" s="461" t="s">
        <v>895</v>
      </c>
      <c r="N125" s="462" t="s">
        <v>896</v>
      </c>
      <c r="O125" s="461" t="s">
        <v>897</v>
      </c>
      <c r="P125" s="461">
        <v>2</v>
      </c>
      <c r="Q125" s="461">
        <v>2</v>
      </c>
      <c r="R125" s="464"/>
      <c r="S125" s="463"/>
      <c r="T125" s="463"/>
      <c r="U125" s="463"/>
      <c r="V125" s="464">
        <v>2</v>
      </c>
      <c r="W125" s="463"/>
      <c r="X125" s="463">
        <v>2</v>
      </c>
      <c r="Y125" s="458"/>
      <c r="Z125" s="458"/>
      <c r="AA125" s="458"/>
      <c r="AB125" s="89">
        <f t="shared" si="3"/>
        <v>4</v>
      </c>
      <c r="AC125" s="89">
        <f t="shared" si="4"/>
        <v>8</v>
      </c>
    </row>
    <row r="126" spans="1:29">
      <c r="A126" s="460" t="s">
        <v>141</v>
      </c>
      <c r="B126" s="460" t="s">
        <v>141</v>
      </c>
      <c r="C126" s="460"/>
      <c r="D126" s="460"/>
      <c r="E126" s="467" t="s">
        <v>69</v>
      </c>
      <c r="F126" s="460"/>
      <c r="G126" s="460"/>
      <c r="H126" s="460"/>
      <c r="I126" s="460" t="s">
        <v>89</v>
      </c>
      <c r="J126" s="464" t="s">
        <v>892</v>
      </c>
      <c r="K126" s="458">
        <v>121</v>
      </c>
      <c r="L126" s="459" t="s">
        <v>141</v>
      </c>
      <c r="M126" s="461" t="s">
        <v>898</v>
      </c>
      <c r="N126" s="462" t="s">
        <v>899</v>
      </c>
      <c r="O126" s="461" t="s">
        <v>900</v>
      </c>
      <c r="P126" s="461">
        <v>2</v>
      </c>
      <c r="Q126" s="461">
        <v>2</v>
      </c>
      <c r="R126" s="463"/>
      <c r="S126" s="464"/>
      <c r="T126" s="464">
        <v>2</v>
      </c>
      <c r="U126" s="463"/>
      <c r="V126" s="464"/>
      <c r="W126" s="463"/>
      <c r="X126" s="463">
        <v>2</v>
      </c>
      <c r="Y126" s="458"/>
      <c r="Z126" s="458"/>
      <c r="AA126" s="458"/>
      <c r="AB126" s="89">
        <f t="shared" si="3"/>
        <v>4</v>
      </c>
      <c r="AC126" s="89">
        <f t="shared" si="4"/>
        <v>8</v>
      </c>
    </row>
    <row r="127" spans="1:29">
      <c r="A127" s="460" t="s">
        <v>141</v>
      </c>
      <c r="B127" s="460" t="s">
        <v>141</v>
      </c>
      <c r="C127" s="467" t="s">
        <v>98</v>
      </c>
      <c r="D127" s="460"/>
      <c r="E127" s="460"/>
      <c r="F127" s="460"/>
      <c r="G127" s="460"/>
      <c r="H127" s="460"/>
      <c r="I127" s="460" t="s">
        <v>89</v>
      </c>
      <c r="J127" s="464" t="s">
        <v>901</v>
      </c>
      <c r="K127" s="458">
        <v>122</v>
      </c>
      <c r="L127" s="459" t="s">
        <v>141</v>
      </c>
      <c r="M127" s="461" t="s">
        <v>902</v>
      </c>
      <c r="N127" s="462" t="s">
        <v>903</v>
      </c>
      <c r="O127" s="461" t="s">
        <v>904</v>
      </c>
      <c r="P127" s="461">
        <v>2</v>
      </c>
      <c r="Q127" s="461">
        <v>2</v>
      </c>
      <c r="R127" s="464">
        <v>2</v>
      </c>
      <c r="S127" s="463"/>
      <c r="T127" s="463"/>
      <c r="U127" s="463"/>
      <c r="V127" s="464"/>
      <c r="W127" s="463"/>
      <c r="X127" s="463">
        <v>2</v>
      </c>
      <c r="Y127" s="458"/>
      <c r="Z127" s="458"/>
      <c r="AA127" s="458"/>
      <c r="AB127" s="89">
        <f t="shared" si="3"/>
        <v>4</v>
      </c>
      <c r="AC127" s="89">
        <f t="shared" si="4"/>
        <v>8</v>
      </c>
    </row>
    <row r="128" spans="1:29">
      <c r="A128" s="460" t="s">
        <v>141</v>
      </c>
      <c r="B128" s="460" t="s">
        <v>141</v>
      </c>
      <c r="C128" s="460"/>
      <c r="D128" s="460"/>
      <c r="E128" s="460"/>
      <c r="F128" s="460"/>
      <c r="G128" s="460" t="s">
        <v>84</v>
      </c>
      <c r="H128" s="460"/>
      <c r="I128" s="460" t="s">
        <v>89</v>
      </c>
      <c r="J128" s="464" t="s">
        <v>905</v>
      </c>
      <c r="K128" s="458">
        <v>123</v>
      </c>
      <c r="L128" s="459" t="s">
        <v>141</v>
      </c>
      <c r="M128" s="461" t="s">
        <v>906</v>
      </c>
      <c r="N128" s="462" t="s">
        <v>689</v>
      </c>
      <c r="O128" s="461" t="s">
        <v>772</v>
      </c>
      <c r="P128" s="461">
        <v>2</v>
      </c>
      <c r="Q128" s="461">
        <v>2</v>
      </c>
      <c r="R128" s="463"/>
      <c r="S128" s="463"/>
      <c r="T128" s="463"/>
      <c r="U128" s="463"/>
      <c r="V128" s="464">
        <v>2</v>
      </c>
      <c r="W128" s="463"/>
      <c r="X128" s="463">
        <v>2</v>
      </c>
      <c r="Y128" s="458"/>
      <c r="Z128" s="458"/>
      <c r="AA128" s="458"/>
      <c r="AB128" s="89">
        <f t="shared" si="3"/>
        <v>4</v>
      </c>
      <c r="AC128" s="89">
        <f t="shared" si="4"/>
        <v>8</v>
      </c>
    </row>
    <row r="129" spans="1:29">
      <c r="A129" s="460" t="s">
        <v>141</v>
      </c>
      <c r="B129" s="460" t="s">
        <v>141</v>
      </c>
      <c r="C129" s="467" t="s">
        <v>98</v>
      </c>
      <c r="D129" s="460"/>
      <c r="E129" s="467" t="s">
        <v>69</v>
      </c>
      <c r="F129" s="460"/>
      <c r="G129" s="460"/>
      <c r="H129" s="460"/>
      <c r="I129" s="460"/>
      <c r="J129" s="464" t="s">
        <v>878</v>
      </c>
      <c r="K129" s="458">
        <v>124</v>
      </c>
      <c r="L129" s="459" t="s">
        <v>141</v>
      </c>
      <c r="M129" s="461" t="s">
        <v>907</v>
      </c>
      <c r="N129" s="462" t="s">
        <v>908</v>
      </c>
      <c r="O129" s="461" t="s">
        <v>909</v>
      </c>
      <c r="P129" s="461">
        <v>2</v>
      </c>
      <c r="Q129" s="461">
        <v>2</v>
      </c>
      <c r="R129" s="464">
        <v>2</v>
      </c>
      <c r="S129" s="464"/>
      <c r="T129" s="464">
        <v>2</v>
      </c>
      <c r="U129" s="464"/>
      <c r="V129" s="464"/>
      <c r="W129" s="463"/>
      <c r="X129" s="464"/>
      <c r="Y129" s="458"/>
      <c r="Z129" s="458"/>
      <c r="AA129" s="458"/>
      <c r="AB129" s="89">
        <f t="shared" si="3"/>
        <v>4</v>
      </c>
      <c r="AC129" s="89">
        <f t="shared" si="4"/>
        <v>8</v>
      </c>
    </row>
    <row r="130" spans="1:29">
      <c r="A130" s="460" t="s">
        <v>141</v>
      </c>
      <c r="B130" s="460" t="s">
        <v>141</v>
      </c>
      <c r="C130" s="460"/>
      <c r="D130" s="460"/>
      <c r="E130" s="460"/>
      <c r="F130" s="460"/>
      <c r="G130" s="460" t="s">
        <v>84</v>
      </c>
      <c r="H130" s="460"/>
      <c r="I130" s="460" t="s">
        <v>89</v>
      </c>
      <c r="J130" s="464" t="s">
        <v>866</v>
      </c>
      <c r="K130" s="458">
        <v>125</v>
      </c>
      <c r="L130" s="459" t="s">
        <v>141</v>
      </c>
      <c r="M130" s="461" t="s">
        <v>910</v>
      </c>
      <c r="N130" s="462" t="s">
        <v>911</v>
      </c>
      <c r="O130" s="461" t="s">
        <v>912</v>
      </c>
      <c r="P130" s="461">
        <v>2</v>
      </c>
      <c r="Q130" s="461">
        <v>2</v>
      </c>
      <c r="R130" s="463"/>
      <c r="S130" s="464"/>
      <c r="T130" s="464"/>
      <c r="U130" s="463"/>
      <c r="V130" s="464">
        <v>2</v>
      </c>
      <c r="W130" s="463"/>
      <c r="X130" s="463">
        <v>2</v>
      </c>
      <c r="Y130" s="458"/>
      <c r="Z130" s="458"/>
      <c r="AA130" s="458"/>
      <c r="AB130" s="89">
        <f t="shared" si="3"/>
        <v>4</v>
      </c>
      <c r="AC130" s="89">
        <f t="shared" si="4"/>
        <v>8</v>
      </c>
    </row>
    <row r="131" spans="1:29">
      <c r="A131" s="460" t="s">
        <v>141</v>
      </c>
      <c r="B131" s="460" t="s">
        <v>141</v>
      </c>
      <c r="C131" s="467" t="s">
        <v>98</v>
      </c>
      <c r="D131" s="460"/>
      <c r="E131" s="460"/>
      <c r="F131" s="460"/>
      <c r="G131" s="460"/>
      <c r="H131" s="460"/>
      <c r="I131" s="460" t="s">
        <v>89</v>
      </c>
      <c r="J131" s="464" t="s">
        <v>870</v>
      </c>
      <c r="K131" s="458">
        <v>126</v>
      </c>
      <c r="L131" s="459" t="s">
        <v>141</v>
      </c>
      <c r="M131" s="461" t="s">
        <v>913</v>
      </c>
      <c r="N131" s="462" t="s">
        <v>914</v>
      </c>
      <c r="O131" s="461" t="s">
        <v>915</v>
      </c>
      <c r="P131" s="461">
        <v>2</v>
      </c>
      <c r="Q131" s="461">
        <v>2</v>
      </c>
      <c r="R131" s="464">
        <v>2</v>
      </c>
      <c r="S131" s="463"/>
      <c r="T131" s="463"/>
      <c r="U131" s="463"/>
      <c r="V131" s="464"/>
      <c r="W131" s="463"/>
      <c r="X131" s="463">
        <v>2</v>
      </c>
      <c r="Y131" s="458"/>
      <c r="Z131" s="458"/>
      <c r="AA131" s="458"/>
      <c r="AB131" s="89">
        <f t="shared" si="3"/>
        <v>4</v>
      </c>
      <c r="AC131" s="89">
        <f t="shared" si="4"/>
        <v>8</v>
      </c>
    </row>
    <row r="132" spans="1:29">
      <c r="A132" s="460" t="s">
        <v>141</v>
      </c>
      <c r="B132" s="460" t="s">
        <v>141</v>
      </c>
      <c r="C132" s="467" t="s">
        <v>98</v>
      </c>
      <c r="D132" s="460"/>
      <c r="E132" s="460"/>
      <c r="F132" s="460"/>
      <c r="G132" s="460"/>
      <c r="H132" s="460"/>
      <c r="I132" s="460" t="s">
        <v>89</v>
      </c>
      <c r="J132" s="464" t="s">
        <v>870</v>
      </c>
      <c r="K132" s="458">
        <v>127</v>
      </c>
      <c r="L132" s="459" t="s">
        <v>141</v>
      </c>
      <c r="M132" s="461" t="s">
        <v>916</v>
      </c>
      <c r="N132" s="462" t="s">
        <v>917</v>
      </c>
      <c r="O132" s="461" t="s">
        <v>918</v>
      </c>
      <c r="P132" s="461">
        <v>2</v>
      </c>
      <c r="Q132" s="461">
        <v>2</v>
      </c>
      <c r="R132" s="464">
        <v>2</v>
      </c>
      <c r="S132" s="464"/>
      <c r="T132" s="464"/>
      <c r="U132" s="463"/>
      <c r="V132" s="463"/>
      <c r="W132" s="464"/>
      <c r="X132" s="463">
        <v>2</v>
      </c>
      <c r="Y132" s="458"/>
      <c r="Z132" s="458"/>
      <c r="AA132" s="463"/>
      <c r="AB132" s="89">
        <f t="shared" si="3"/>
        <v>4</v>
      </c>
      <c r="AC132" s="89">
        <f t="shared" si="4"/>
        <v>8</v>
      </c>
    </row>
    <row r="133" spans="1:29">
      <c r="A133" s="460" t="s">
        <v>141</v>
      </c>
      <c r="B133" s="460" t="s">
        <v>141</v>
      </c>
      <c r="C133" s="467" t="s">
        <v>98</v>
      </c>
      <c r="D133" s="460"/>
      <c r="E133" s="460"/>
      <c r="F133" s="460"/>
      <c r="G133" s="460" t="s">
        <v>84</v>
      </c>
      <c r="H133" s="460"/>
      <c r="I133" s="460"/>
      <c r="J133" s="464" t="s">
        <v>919</v>
      </c>
      <c r="K133" s="458">
        <v>128</v>
      </c>
      <c r="L133" s="459" t="s">
        <v>141</v>
      </c>
      <c r="M133" s="461" t="s">
        <v>920</v>
      </c>
      <c r="N133" s="462" t="s">
        <v>921</v>
      </c>
      <c r="O133" s="461" t="s">
        <v>922</v>
      </c>
      <c r="P133" s="461">
        <v>2</v>
      </c>
      <c r="Q133" s="461">
        <v>2</v>
      </c>
      <c r="R133" s="464">
        <v>2</v>
      </c>
      <c r="S133" s="464"/>
      <c r="T133" s="464"/>
      <c r="U133" s="463"/>
      <c r="V133" s="463">
        <v>2</v>
      </c>
      <c r="W133" s="464"/>
      <c r="X133" s="464"/>
      <c r="Y133" s="458"/>
      <c r="Z133" s="458"/>
      <c r="AA133" s="463"/>
      <c r="AB133" s="89">
        <f t="shared" si="3"/>
        <v>4</v>
      </c>
      <c r="AC133" s="89">
        <f t="shared" si="4"/>
        <v>8</v>
      </c>
    </row>
    <row r="134" spans="1:29">
      <c r="A134" s="460" t="s">
        <v>141</v>
      </c>
      <c r="B134" s="460" t="s">
        <v>141</v>
      </c>
      <c r="C134" s="460"/>
      <c r="D134" s="460"/>
      <c r="E134" s="460"/>
      <c r="F134" s="460"/>
      <c r="G134" s="460" t="s">
        <v>84</v>
      </c>
      <c r="H134" s="460"/>
      <c r="I134" s="460" t="s">
        <v>89</v>
      </c>
      <c r="J134" s="464" t="s">
        <v>866</v>
      </c>
      <c r="K134" s="458">
        <v>129</v>
      </c>
      <c r="L134" s="459" t="s">
        <v>141</v>
      </c>
      <c r="M134" s="461" t="s">
        <v>923</v>
      </c>
      <c r="N134" s="462" t="s">
        <v>924</v>
      </c>
      <c r="O134" s="461" t="s">
        <v>568</v>
      </c>
      <c r="P134" s="461">
        <v>2</v>
      </c>
      <c r="Q134" s="461">
        <v>2</v>
      </c>
      <c r="R134" s="463"/>
      <c r="S134" s="463"/>
      <c r="T134" s="463"/>
      <c r="U134" s="463"/>
      <c r="V134" s="464">
        <v>2</v>
      </c>
      <c r="W134" s="463"/>
      <c r="X134" s="463">
        <v>2</v>
      </c>
      <c r="Y134" s="458"/>
      <c r="Z134" s="458"/>
      <c r="AA134" s="458"/>
      <c r="AB134" s="89">
        <f t="shared" ref="AB134:AB197" si="5">COUNTA(P134:Z134)</f>
        <v>4</v>
      </c>
      <c r="AC134" s="89">
        <f t="shared" ref="AC134:AC197" si="6">SUM(P134:Z134)</f>
        <v>8</v>
      </c>
    </row>
    <row r="135" spans="1:29">
      <c r="A135" s="460" t="s">
        <v>141</v>
      </c>
      <c r="B135" s="460" t="s">
        <v>141</v>
      </c>
      <c r="C135" s="460"/>
      <c r="D135" s="460"/>
      <c r="E135" s="467" t="s">
        <v>69</v>
      </c>
      <c r="F135" s="460"/>
      <c r="G135" s="460"/>
      <c r="H135" s="460"/>
      <c r="I135" s="460" t="s">
        <v>89</v>
      </c>
      <c r="J135" s="464" t="s">
        <v>892</v>
      </c>
      <c r="K135" s="458">
        <v>130</v>
      </c>
      <c r="L135" s="459" t="s">
        <v>141</v>
      </c>
      <c r="M135" s="461" t="s">
        <v>925</v>
      </c>
      <c r="N135" s="462" t="s">
        <v>926</v>
      </c>
      <c r="O135" s="461" t="s">
        <v>927</v>
      </c>
      <c r="P135" s="461">
        <v>2</v>
      </c>
      <c r="Q135" s="461">
        <v>2</v>
      </c>
      <c r="R135" s="464"/>
      <c r="S135" s="464"/>
      <c r="T135" s="464">
        <v>2</v>
      </c>
      <c r="U135" s="463"/>
      <c r="V135" s="464"/>
      <c r="W135" s="463"/>
      <c r="X135" s="463">
        <v>2</v>
      </c>
      <c r="Y135" s="458"/>
      <c r="Z135" s="458"/>
      <c r="AA135" s="458"/>
      <c r="AB135" s="89">
        <f t="shared" si="5"/>
        <v>4</v>
      </c>
      <c r="AC135" s="89">
        <f t="shared" si="6"/>
        <v>8</v>
      </c>
    </row>
    <row r="136" spans="1:29">
      <c r="A136" s="460" t="s">
        <v>141</v>
      </c>
      <c r="B136" s="460" t="s">
        <v>141</v>
      </c>
      <c r="C136" s="467" t="s">
        <v>98</v>
      </c>
      <c r="D136" s="460"/>
      <c r="E136" s="460"/>
      <c r="F136" s="460"/>
      <c r="G136" s="460"/>
      <c r="H136" s="460"/>
      <c r="I136" s="460" t="s">
        <v>89</v>
      </c>
      <c r="J136" s="464" t="s">
        <v>870</v>
      </c>
      <c r="K136" s="458">
        <v>131</v>
      </c>
      <c r="L136" s="459" t="s">
        <v>141</v>
      </c>
      <c r="M136" s="461" t="s">
        <v>928</v>
      </c>
      <c r="N136" s="462" t="s">
        <v>929</v>
      </c>
      <c r="O136" s="461" t="s">
        <v>930</v>
      </c>
      <c r="P136" s="461">
        <v>2</v>
      </c>
      <c r="Q136" s="461">
        <v>2</v>
      </c>
      <c r="R136" s="463">
        <v>2</v>
      </c>
      <c r="S136" s="464"/>
      <c r="T136" s="464"/>
      <c r="U136" s="463"/>
      <c r="V136" s="464"/>
      <c r="W136" s="463"/>
      <c r="X136" s="463">
        <v>2</v>
      </c>
      <c r="Y136" s="458"/>
      <c r="Z136" s="458"/>
      <c r="AA136" s="458"/>
      <c r="AB136" s="89">
        <f t="shared" si="5"/>
        <v>4</v>
      </c>
      <c r="AC136" s="89">
        <f t="shared" si="6"/>
        <v>8</v>
      </c>
    </row>
    <row r="137" spans="1:29">
      <c r="A137" s="460" t="s">
        <v>141</v>
      </c>
      <c r="B137" s="460" t="s">
        <v>141</v>
      </c>
      <c r="C137" s="467" t="s">
        <v>98</v>
      </c>
      <c r="D137" s="460"/>
      <c r="E137" s="460"/>
      <c r="F137" s="460"/>
      <c r="G137" s="460"/>
      <c r="H137" s="460"/>
      <c r="I137" s="460" t="s">
        <v>89</v>
      </c>
      <c r="J137" s="464" t="s">
        <v>870</v>
      </c>
      <c r="K137" s="458">
        <v>132</v>
      </c>
      <c r="L137" s="459" t="s">
        <v>141</v>
      </c>
      <c r="M137" s="461" t="s">
        <v>931</v>
      </c>
      <c r="N137" s="462" t="s">
        <v>932</v>
      </c>
      <c r="O137" s="461" t="s">
        <v>933</v>
      </c>
      <c r="P137" s="461">
        <v>2</v>
      </c>
      <c r="Q137" s="461">
        <v>2</v>
      </c>
      <c r="R137" s="463">
        <v>2</v>
      </c>
      <c r="S137" s="463"/>
      <c r="T137" s="463"/>
      <c r="U137" s="464"/>
      <c r="V137" s="464"/>
      <c r="W137" s="463"/>
      <c r="X137" s="463">
        <v>2</v>
      </c>
      <c r="Y137" s="458"/>
      <c r="Z137" s="458"/>
      <c r="AA137" s="458"/>
      <c r="AB137" s="89">
        <f t="shared" si="5"/>
        <v>4</v>
      </c>
      <c r="AC137" s="89">
        <f t="shared" si="6"/>
        <v>8</v>
      </c>
    </row>
    <row r="138" spans="1:29">
      <c r="A138" s="460" t="s">
        <v>141</v>
      </c>
      <c r="B138" s="460" t="s">
        <v>141</v>
      </c>
      <c r="C138" s="467" t="s">
        <v>98</v>
      </c>
      <c r="D138" s="460"/>
      <c r="E138" s="460"/>
      <c r="F138" s="460"/>
      <c r="G138" s="460"/>
      <c r="H138" s="460"/>
      <c r="I138" s="460" t="s">
        <v>89</v>
      </c>
      <c r="J138" s="464" t="s">
        <v>870</v>
      </c>
      <c r="K138" s="458">
        <v>133</v>
      </c>
      <c r="L138" s="459" t="s">
        <v>141</v>
      </c>
      <c r="M138" s="461" t="s">
        <v>934</v>
      </c>
      <c r="N138" s="462" t="s">
        <v>935</v>
      </c>
      <c r="O138" s="461" t="s">
        <v>936</v>
      </c>
      <c r="P138" s="461">
        <v>2</v>
      </c>
      <c r="Q138" s="461">
        <v>2</v>
      </c>
      <c r="R138" s="463">
        <v>2</v>
      </c>
      <c r="S138" s="464"/>
      <c r="T138" s="464"/>
      <c r="U138" s="463"/>
      <c r="V138" s="464"/>
      <c r="W138" s="463"/>
      <c r="X138" s="463">
        <v>2</v>
      </c>
      <c r="Y138" s="458"/>
      <c r="Z138" s="458"/>
      <c r="AA138" s="458"/>
      <c r="AB138" s="89">
        <f t="shared" si="5"/>
        <v>4</v>
      </c>
      <c r="AC138" s="89">
        <f t="shared" si="6"/>
        <v>8</v>
      </c>
    </row>
    <row r="139" spans="1:29">
      <c r="A139" s="460" t="s">
        <v>141</v>
      </c>
      <c r="B139" s="460" t="s">
        <v>141</v>
      </c>
      <c r="C139" s="467" t="s">
        <v>98</v>
      </c>
      <c r="D139" s="460"/>
      <c r="E139" s="460"/>
      <c r="F139" s="460"/>
      <c r="G139" s="460"/>
      <c r="H139" s="460"/>
      <c r="I139" s="460" t="s">
        <v>89</v>
      </c>
      <c r="J139" s="464" t="s">
        <v>870</v>
      </c>
      <c r="K139" s="458">
        <v>134</v>
      </c>
      <c r="L139" s="459" t="s">
        <v>141</v>
      </c>
      <c r="M139" s="461" t="s">
        <v>937</v>
      </c>
      <c r="N139" s="462" t="s">
        <v>938</v>
      </c>
      <c r="O139" s="461" t="s">
        <v>628</v>
      </c>
      <c r="P139" s="461">
        <v>2</v>
      </c>
      <c r="Q139" s="461">
        <v>2</v>
      </c>
      <c r="R139" s="463">
        <v>2</v>
      </c>
      <c r="S139" s="464"/>
      <c r="T139" s="464"/>
      <c r="U139" s="463"/>
      <c r="V139" s="464"/>
      <c r="W139" s="463"/>
      <c r="X139" s="463">
        <v>2</v>
      </c>
      <c r="Y139" s="458"/>
      <c r="Z139" s="458"/>
      <c r="AA139" s="458"/>
      <c r="AB139" s="89">
        <f t="shared" si="5"/>
        <v>4</v>
      </c>
      <c r="AC139" s="89">
        <f t="shared" si="6"/>
        <v>8</v>
      </c>
    </row>
    <row r="140" spans="1:29">
      <c r="A140" s="460" t="s">
        <v>141</v>
      </c>
      <c r="B140" s="460" t="s">
        <v>141</v>
      </c>
      <c r="C140" s="460"/>
      <c r="D140" s="460"/>
      <c r="E140" s="460"/>
      <c r="F140" s="460"/>
      <c r="G140" s="460" t="s">
        <v>84</v>
      </c>
      <c r="H140" s="460"/>
      <c r="I140" s="460" t="s">
        <v>89</v>
      </c>
      <c r="J140" s="464" t="s">
        <v>866</v>
      </c>
      <c r="K140" s="458">
        <v>135</v>
      </c>
      <c r="L140" s="459" t="s">
        <v>141</v>
      </c>
      <c r="M140" s="461" t="s">
        <v>939</v>
      </c>
      <c r="N140" s="462" t="s">
        <v>940</v>
      </c>
      <c r="O140" s="461" t="s">
        <v>749</v>
      </c>
      <c r="P140" s="461">
        <v>2</v>
      </c>
      <c r="Q140" s="461">
        <v>2</v>
      </c>
      <c r="R140" s="463"/>
      <c r="S140" s="464"/>
      <c r="T140" s="464"/>
      <c r="U140" s="464"/>
      <c r="V140" s="464">
        <v>2</v>
      </c>
      <c r="W140" s="463"/>
      <c r="X140" s="463">
        <v>2</v>
      </c>
      <c r="Y140" s="458"/>
      <c r="Z140" s="458"/>
      <c r="AA140" s="458"/>
      <c r="AB140" s="89">
        <f t="shared" si="5"/>
        <v>4</v>
      </c>
      <c r="AC140" s="89">
        <f t="shared" si="6"/>
        <v>8</v>
      </c>
    </row>
    <row r="141" spans="1:29">
      <c r="A141" s="460" t="s">
        <v>141</v>
      </c>
      <c r="B141" s="460" t="s">
        <v>141</v>
      </c>
      <c r="C141" s="467" t="s">
        <v>98</v>
      </c>
      <c r="D141" s="460"/>
      <c r="E141" s="467" t="s">
        <v>69</v>
      </c>
      <c r="F141" s="460"/>
      <c r="G141" s="460"/>
      <c r="H141" s="460"/>
      <c r="I141" s="460"/>
      <c r="J141" s="464" t="s">
        <v>878</v>
      </c>
      <c r="K141" s="458">
        <v>136</v>
      </c>
      <c r="L141" s="459" t="s">
        <v>141</v>
      </c>
      <c r="M141" s="461" t="s">
        <v>941</v>
      </c>
      <c r="N141" s="462" t="s">
        <v>942</v>
      </c>
      <c r="O141" s="461" t="s">
        <v>943</v>
      </c>
      <c r="P141" s="461">
        <v>2</v>
      </c>
      <c r="Q141" s="461">
        <v>2</v>
      </c>
      <c r="R141" s="464">
        <v>2</v>
      </c>
      <c r="S141" s="464"/>
      <c r="T141" s="464">
        <v>2</v>
      </c>
      <c r="U141" s="463"/>
      <c r="V141" s="464"/>
      <c r="W141" s="463"/>
      <c r="X141" s="464"/>
      <c r="Y141" s="458"/>
      <c r="Z141" s="458"/>
      <c r="AA141" s="458"/>
      <c r="AB141" s="89">
        <f t="shared" si="5"/>
        <v>4</v>
      </c>
      <c r="AC141" s="89">
        <f t="shared" si="6"/>
        <v>8</v>
      </c>
    </row>
    <row r="142" spans="1:29">
      <c r="A142" s="460" t="s">
        <v>141</v>
      </c>
      <c r="B142" s="460" t="s">
        <v>141</v>
      </c>
      <c r="C142" s="460"/>
      <c r="D142" s="460"/>
      <c r="E142" s="460"/>
      <c r="F142" s="460"/>
      <c r="G142" s="460" t="s">
        <v>84</v>
      </c>
      <c r="H142" s="460"/>
      <c r="I142" s="460" t="s">
        <v>89</v>
      </c>
      <c r="J142" s="464" t="s">
        <v>866</v>
      </c>
      <c r="K142" s="458">
        <v>137</v>
      </c>
      <c r="L142" s="459" t="s">
        <v>141</v>
      </c>
      <c r="M142" s="461" t="s">
        <v>944</v>
      </c>
      <c r="N142" s="462" t="s">
        <v>945</v>
      </c>
      <c r="O142" s="461" t="s">
        <v>946</v>
      </c>
      <c r="P142" s="461">
        <v>2</v>
      </c>
      <c r="Q142" s="461">
        <v>2</v>
      </c>
      <c r="R142" s="463"/>
      <c r="S142" s="463"/>
      <c r="T142" s="463"/>
      <c r="U142" s="463"/>
      <c r="V142" s="464">
        <v>2</v>
      </c>
      <c r="W142" s="463"/>
      <c r="X142" s="463">
        <v>2</v>
      </c>
      <c r="Y142" s="458"/>
      <c r="Z142" s="458"/>
      <c r="AA142" s="458"/>
      <c r="AB142" s="89">
        <f t="shared" si="5"/>
        <v>4</v>
      </c>
      <c r="AC142" s="89">
        <f t="shared" si="6"/>
        <v>8</v>
      </c>
    </row>
    <row r="143" spans="1:29">
      <c r="A143" s="460" t="s">
        <v>141</v>
      </c>
      <c r="B143" s="460" t="s">
        <v>141</v>
      </c>
      <c r="C143" s="467" t="s">
        <v>98</v>
      </c>
      <c r="D143" s="460"/>
      <c r="E143" s="460"/>
      <c r="F143" s="460"/>
      <c r="G143" s="460"/>
      <c r="H143" s="460"/>
      <c r="I143" s="460" t="s">
        <v>89</v>
      </c>
      <c r="J143" s="464" t="s">
        <v>870</v>
      </c>
      <c r="K143" s="458">
        <v>138</v>
      </c>
      <c r="L143" s="459" t="s">
        <v>141</v>
      </c>
      <c r="M143" s="461" t="s">
        <v>947</v>
      </c>
      <c r="N143" s="462" t="s">
        <v>948</v>
      </c>
      <c r="O143" s="461" t="s">
        <v>772</v>
      </c>
      <c r="P143" s="461">
        <v>2</v>
      </c>
      <c r="Q143" s="461">
        <v>2</v>
      </c>
      <c r="R143" s="464">
        <v>2</v>
      </c>
      <c r="S143" s="464"/>
      <c r="T143" s="464"/>
      <c r="U143" s="463"/>
      <c r="V143" s="464"/>
      <c r="W143" s="463"/>
      <c r="X143" s="463">
        <v>2</v>
      </c>
      <c r="Y143" s="458"/>
      <c r="Z143" s="458"/>
      <c r="AA143" s="458"/>
      <c r="AB143" s="89">
        <f t="shared" si="5"/>
        <v>4</v>
      </c>
      <c r="AC143" s="89">
        <f t="shared" si="6"/>
        <v>8</v>
      </c>
    </row>
    <row r="144" spans="1:29">
      <c r="A144" s="460" t="s">
        <v>141</v>
      </c>
      <c r="B144" s="460" t="s">
        <v>141</v>
      </c>
      <c r="C144" s="460"/>
      <c r="D144" s="460"/>
      <c r="E144" s="467" t="s">
        <v>69</v>
      </c>
      <c r="F144" s="460"/>
      <c r="G144" s="460"/>
      <c r="H144" s="460"/>
      <c r="I144" s="460" t="s">
        <v>89</v>
      </c>
      <c r="J144" s="464" t="s">
        <v>892</v>
      </c>
      <c r="K144" s="458">
        <v>139</v>
      </c>
      <c r="L144" s="459" t="s">
        <v>141</v>
      </c>
      <c r="M144" s="461" t="s">
        <v>949</v>
      </c>
      <c r="N144" s="462" t="s">
        <v>950</v>
      </c>
      <c r="O144" s="461" t="s">
        <v>772</v>
      </c>
      <c r="P144" s="461">
        <v>2</v>
      </c>
      <c r="Q144" s="461">
        <v>2</v>
      </c>
      <c r="R144" s="463"/>
      <c r="S144" s="464"/>
      <c r="T144" s="464">
        <v>2</v>
      </c>
      <c r="U144" s="464"/>
      <c r="V144" s="464"/>
      <c r="W144" s="463"/>
      <c r="X144" s="463">
        <v>2</v>
      </c>
      <c r="Y144" s="458"/>
      <c r="Z144" s="458"/>
      <c r="AA144" s="458"/>
      <c r="AB144" s="89">
        <f t="shared" si="5"/>
        <v>4</v>
      </c>
      <c r="AC144" s="89">
        <f t="shared" si="6"/>
        <v>8</v>
      </c>
    </row>
    <row r="145" spans="1:29">
      <c r="A145" s="460" t="s">
        <v>141</v>
      </c>
      <c r="B145" s="460" t="s">
        <v>141</v>
      </c>
      <c r="C145" s="467" t="s">
        <v>98</v>
      </c>
      <c r="D145" s="460"/>
      <c r="E145" s="460"/>
      <c r="F145" s="460"/>
      <c r="G145" s="460"/>
      <c r="H145" s="460"/>
      <c r="I145" s="460" t="s">
        <v>89</v>
      </c>
      <c r="J145" s="464" t="s">
        <v>870</v>
      </c>
      <c r="K145" s="458">
        <v>140</v>
      </c>
      <c r="L145" s="459" t="s">
        <v>141</v>
      </c>
      <c r="M145" s="461" t="s">
        <v>951</v>
      </c>
      <c r="N145" s="462" t="s">
        <v>952</v>
      </c>
      <c r="O145" s="461" t="s">
        <v>930</v>
      </c>
      <c r="P145" s="461">
        <v>2</v>
      </c>
      <c r="Q145" s="461">
        <v>2</v>
      </c>
      <c r="R145" s="464">
        <v>2</v>
      </c>
      <c r="S145" s="464"/>
      <c r="T145" s="464"/>
      <c r="U145" s="463"/>
      <c r="V145" s="464"/>
      <c r="W145" s="463"/>
      <c r="X145" s="463">
        <v>2</v>
      </c>
      <c r="Y145" s="458"/>
      <c r="Z145" s="458"/>
      <c r="AA145" s="458"/>
      <c r="AB145" s="89">
        <f t="shared" si="5"/>
        <v>4</v>
      </c>
      <c r="AC145" s="89">
        <f t="shared" si="6"/>
        <v>8</v>
      </c>
    </row>
    <row r="146" spans="1:29">
      <c r="A146" s="460" t="s">
        <v>141</v>
      </c>
      <c r="B146" s="460" t="s">
        <v>141</v>
      </c>
      <c r="C146" s="460"/>
      <c r="D146" s="460"/>
      <c r="E146" s="460"/>
      <c r="F146" s="460"/>
      <c r="G146" s="460" t="s">
        <v>84</v>
      </c>
      <c r="H146" s="460"/>
      <c r="I146" s="460" t="s">
        <v>89</v>
      </c>
      <c r="J146" s="464" t="s">
        <v>866</v>
      </c>
      <c r="K146" s="458">
        <v>141</v>
      </c>
      <c r="L146" s="459" t="s">
        <v>141</v>
      </c>
      <c r="M146" s="461" t="s">
        <v>953</v>
      </c>
      <c r="N146" s="462" t="s">
        <v>954</v>
      </c>
      <c r="O146" s="461" t="s">
        <v>955</v>
      </c>
      <c r="P146" s="461">
        <v>2</v>
      </c>
      <c r="Q146" s="461">
        <v>2</v>
      </c>
      <c r="R146" s="463"/>
      <c r="S146" s="464"/>
      <c r="T146" s="464"/>
      <c r="U146" s="463"/>
      <c r="V146" s="464">
        <v>2</v>
      </c>
      <c r="W146" s="463"/>
      <c r="X146" s="463">
        <v>2</v>
      </c>
      <c r="Y146" s="458"/>
      <c r="Z146" s="458"/>
      <c r="AA146" s="458"/>
      <c r="AB146" s="89">
        <f t="shared" si="5"/>
        <v>4</v>
      </c>
      <c r="AC146" s="89">
        <f t="shared" si="6"/>
        <v>8</v>
      </c>
    </row>
    <row r="147" spans="1:29">
      <c r="A147" s="460" t="s">
        <v>141</v>
      </c>
      <c r="B147" s="460" t="s">
        <v>141</v>
      </c>
      <c r="C147" s="467" t="s">
        <v>98</v>
      </c>
      <c r="D147" s="460"/>
      <c r="E147" s="467" t="s">
        <v>69</v>
      </c>
      <c r="F147" s="460"/>
      <c r="G147" s="460"/>
      <c r="H147" s="460"/>
      <c r="I147" s="460"/>
      <c r="J147" s="464" t="s">
        <v>874</v>
      </c>
      <c r="K147" s="458">
        <v>142</v>
      </c>
      <c r="L147" s="459" t="s">
        <v>141</v>
      </c>
      <c r="M147" s="461" t="s">
        <v>956</v>
      </c>
      <c r="N147" s="462" t="s">
        <v>957</v>
      </c>
      <c r="O147" s="461" t="s">
        <v>958</v>
      </c>
      <c r="P147" s="461">
        <v>2</v>
      </c>
      <c r="Q147" s="461">
        <v>2</v>
      </c>
      <c r="R147" s="464">
        <v>2</v>
      </c>
      <c r="S147" s="464"/>
      <c r="T147" s="464">
        <v>2</v>
      </c>
      <c r="U147" s="463"/>
      <c r="V147" s="464"/>
      <c r="W147" s="463"/>
      <c r="X147" s="464"/>
      <c r="Y147" s="458"/>
      <c r="Z147" s="458"/>
      <c r="AA147" s="458"/>
      <c r="AB147" s="89">
        <f t="shared" si="5"/>
        <v>4</v>
      </c>
      <c r="AC147" s="89">
        <f t="shared" si="6"/>
        <v>8</v>
      </c>
    </row>
    <row r="148" spans="1:29">
      <c r="A148" s="460" t="s">
        <v>141</v>
      </c>
      <c r="B148" s="460" t="s">
        <v>141</v>
      </c>
      <c r="C148" s="460"/>
      <c r="D148" s="460"/>
      <c r="E148" s="467" t="s">
        <v>69</v>
      </c>
      <c r="F148" s="460"/>
      <c r="G148" s="460"/>
      <c r="H148" s="460"/>
      <c r="I148" s="460" t="s">
        <v>89</v>
      </c>
      <c r="J148" s="464" t="s">
        <v>892</v>
      </c>
      <c r="K148" s="458">
        <v>143</v>
      </c>
      <c r="L148" s="459" t="s">
        <v>141</v>
      </c>
      <c r="M148" s="461" t="s">
        <v>959</v>
      </c>
      <c r="N148" s="462" t="s">
        <v>960</v>
      </c>
      <c r="O148" s="461" t="s">
        <v>772</v>
      </c>
      <c r="P148" s="461">
        <v>2</v>
      </c>
      <c r="Q148" s="461">
        <v>2</v>
      </c>
      <c r="R148" s="463"/>
      <c r="S148" s="463"/>
      <c r="T148" s="463">
        <v>2</v>
      </c>
      <c r="U148" s="464"/>
      <c r="V148" s="464"/>
      <c r="W148" s="463"/>
      <c r="X148" s="463">
        <v>2</v>
      </c>
      <c r="Y148" s="458"/>
      <c r="Z148" s="458"/>
      <c r="AA148" s="458"/>
      <c r="AB148" s="89">
        <f t="shared" si="5"/>
        <v>4</v>
      </c>
      <c r="AC148" s="89">
        <f t="shared" si="6"/>
        <v>8</v>
      </c>
    </row>
    <row r="149" spans="1:29">
      <c r="A149" s="460" t="s">
        <v>141</v>
      </c>
      <c r="B149" s="460" t="s">
        <v>141</v>
      </c>
      <c r="C149" s="467" t="s">
        <v>98</v>
      </c>
      <c r="D149" s="460"/>
      <c r="E149" s="460"/>
      <c r="F149" s="460"/>
      <c r="G149" s="460"/>
      <c r="H149" s="460"/>
      <c r="I149" s="460" t="s">
        <v>89</v>
      </c>
      <c r="J149" s="464" t="s">
        <v>901</v>
      </c>
      <c r="K149" s="458">
        <v>144</v>
      </c>
      <c r="L149" s="459" t="s">
        <v>141</v>
      </c>
      <c r="M149" s="461" t="s">
        <v>961</v>
      </c>
      <c r="N149" s="462" t="s">
        <v>962</v>
      </c>
      <c r="O149" s="461" t="s">
        <v>963</v>
      </c>
      <c r="P149" s="461">
        <v>2</v>
      </c>
      <c r="Q149" s="461">
        <v>2</v>
      </c>
      <c r="R149" s="464">
        <v>2</v>
      </c>
      <c r="S149" s="464"/>
      <c r="T149" s="464"/>
      <c r="U149" s="463"/>
      <c r="V149" s="464"/>
      <c r="W149" s="463"/>
      <c r="X149" s="464">
        <v>2</v>
      </c>
      <c r="Y149" s="458"/>
      <c r="Z149" s="458"/>
      <c r="AA149" s="458"/>
      <c r="AB149" s="89">
        <f t="shared" si="5"/>
        <v>4</v>
      </c>
      <c r="AC149" s="89">
        <f t="shared" si="6"/>
        <v>8</v>
      </c>
    </row>
    <row r="150" spans="1:29">
      <c r="A150" s="460" t="s">
        <v>141</v>
      </c>
      <c r="B150" s="460" t="s">
        <v>141</v>
      </c>
      <c r="C150" s="467" t="s">
        <v>98</v>
      </c>
      <c r="D150" s="460"/>
      <c r="E150" s="467" t="s">
        <v>69</v>
      </c>
      <c r="F150" s="460"/>
      <c r="G150" s="460"/>
      <c r="H150" s="460"/>
      <c r="I150" s="460"/>
      <c r="J150" s="464" t="s">
        <v>874</v>
      </c>
      <c r="K150" s="458">
        <v>145</v>
      </c>
      <c r="L150" s="459" t="s">
        <v>141</v>
      </c>
      <c r="M150" s="461" t="s">
        <v>964</v>
      </c>
      <c r="N150" s="462" t="s">
        <v>965</v>
      </c>
      <c r="O150" s="461" t="s">
        <v>966</v>
      </c>
      <c r="P150" s="461">
        <v>2</v>
      </c>
      <c r="Q150" s="461">
        <v>2</v>
      </c>
      <c r="R150" s="463">
        <v>2</v>
      </c>
      <c r="S150" s="463"/>
      <c r="T150" s="463">
        <v>2</v>
      </c>
      <c r="U150" s="464"/>
      <c r="V150" s="464"/>
      <c r="W150" s="463"/>
      <c r="X150" s="463"/>
      <c r="Y150" s="458"/>
      <c r="Z150" s="458"/>
      <c r="AA150" s="458"/>
      <c r="AB150" s="89">
        <f t="shared" si="5"/>
        <v>4</v>
      </c>
      <c r="AC150" s="89">
        <f t="shared" si="6"/>
        <v>8</v>
      </c>
    </row>
    <row r="151" spans="1:29">
      <c r="A151" s="460" t="s">
        <v>141</v>
      </c>
      <c r="B151" s="460" t="s">
        <v>141</v>
      </c>
      <c r="C151" s="467" t="s">
        <v>98</v>
      </c>
      <c r="D151" s="460"/>
      <c r="E151" s="460"/>
      <c r="F151" s="460"/>
      <c r="G151" s="460"/>
      <c r="H151" s="460"/>
      <c r="I151" s="460" t="s">
        <v>89</v>
      </c>
      <c r="J151" s="464" t="s">
        <v>870</v>
      </c>
      <c r="K151" s="458">
        <v>146</v>
      </c>
      <c r="L151" s="459" t="s">
        <v>141</v>
      </c>
      <c r="M151" s="461" t="s">
        <v>967</v>
      </c>
      <c r="N151" s="462" t="s">
        <v>968</v>
      </c>
      <c r="O151" s="461" t="s">
        <v>969</v>
      </c>
      <c r="P151" s="461">
        <v>2</v>
      </c>
      <c r="Q151" s="461">
        <v>2</v>
      </c>
      <c r="R151" s="464">
        <v>2</v>
      </c>
      <c r="S151" s="463"/>
      <c r="T151" s="463"/>
      <c r="U151" s="463"/>
      <c r="V151" s="464"/>
      <c r="W151" s="463"/>
      <c r="X151" s="464">
        <v>2</v>
      </c>
      <c r="Y151" s="458"/>
      <c r="Z151" s="458"/>
      <c r="AA151" s="458"/>
      <c r="AB151" s="89">
        <f t="shared" si="5"/>
        <v>4</v>
      </c>
      <c r="AC151" s="89">
        <f t="shared" si="6"/>
        <v>8</v>
      </c>
    </row>
    <row r="152" spans="1:29">
      <c r="A152" s="460" t="s">
        <v>141</v>
      </c>
      <c r="B152" s="460" t="s">
        <v>141</v>
      </c>
      <c r="C152" s="460"/>
      <c r="D152" s="460"/>
      <c r="E152" s="467" t="s">
        <v>69</v>
      </c>
      <c r="F152" s="460"/>
      <c r="G152" s="460"/>
      <c r="H152" s="460"/>
      <c r="I152" s="460" t="s">
        <v>89</v>
      </c>
      <c r="J152" s="464" t="s">
        <v>892</v>
      </c>
      <c r="K152" s="458">
        <v>147</v>
      </c>
      <c r="L152" s="459" t="s">
        <v>141</v>
      </c>
      <c r="M152" s="461" t="s">
        <v>970</v>
      </c>
      <c r="N152" s="462" t="s">
        <v>971</v>
      </c>
      <c r="O152" s="461" t="s">
        <v>830</v>
      </c>
      <c r="P152" s="461">
        <v>2</v>
      </c>
      <c r="Q152" s="461">
        <v>2</v>
      </c>
      <c r="R152" s="463"/>
      <c r="S152" s="464"/>
      <c r="T152" s="464">
        <v>2</v>
      </c>
      <c r="U152" s="463"/>
      <c r="V152" s="464"/>
      <c r="W152" s="463"/>
      <c r="X152" s="463">
        <v>2</v>
      </c>
      <c r="Y152" s="458"/>
      <c r="Z152" s="458"/>
      <c r="AA152" s="458"/>
      <c r="AB152" s="89">
        <f t="shared" si="5"/>
        <v>4</v>
      </c>
      <c r="AC152" s="89">
        <f t="shared" si="6"/>
        <v>8</v>
      </c>
    </row>
    <row r="153" spans="1:29">
      <c r="A153" s="460" t="s">
        <v>141</v>
      </c>
      <c r="B153" s="460" t="s">
        <v>141</v>
      </c>
      <c r="C153" s="460"/>
      <c r="D153" s="460"/>
      <c r="E153" s="467" t="s">
        <v>69</v>
      </c>
      <c r="F153" s="460"/>
      <c r="G153" s="460" t="s">
        <v>84</v>
      </c>
      <c r="H153" s="460"/>
      <c r="I153" s="460"/>
      <c r="J153" s="464" t="s">
        <v>972</v>
      </c>
      <c r="K153" s="458">
        <v>148</v>
      </c>
      <c r="L153" s="459" t="s">
        <v>141</v>
      </c>
      <c r="M153" s="461" t="s">
        <v>973</v>
      </c>
      <c r="N153" s="462" t="s">
        <v>974</v>
      </c>
      <c r="O153" s="461" t="s">
        <v>718</v>
      </c>
      <c r="P153" s="461">
        <v>2</v>
      </c>
      <c r="Q153" s="461">
        <v>2</v>
      </c>
      <c r="R153" s="464"/>
      <c r="S153" s="463"/>
      <c r="T153" s="463">
        <v>2</v>
      </c>
      <c r="U153" s="463"/>
      <c r="V153" s="464">
        <v>2</v>
      </c>
      <c r="W153" s="463"/>
      <c r="X153" s="464"/>
      <c r="Y153" s="458"/>
      <c r="Z153" s="458"/>
      <c r="AA153" s="458"/>
      <c r="AB153" s="89">
        <f t="shared" si="5"/>
        <v>4</v>
      </c>
      <c r="AC153" s="89">
        <f t="shared" si="6"/>
        <v>8</v>
      </c>
    </row>
    <row r="154" spans="1:29">
      <c r="A154" s="460" t="s">
        <v>141</v>
      </c>
      <c r="B154" s="460" t="s">
        <v>141</v>
      </c>
      <c r="C154" s="467" t="s">
        <v>98</v>
      </c>
      <c r="D154" s="460"/>
      <c r="E154" s="467" t="s">
        <v>69</v>
      </c>
      <c r="F154" s="460"/>
      <c r="G154" s="460"/>
      <c r="H154" s="460"/>
      <c r="I154" s="460"/>
      <c r="J154" s="464" t="s">
        <v>878</v>
      </c>
      <c r="K154" s="458">
        <v>149</v>
      </c>
      <c r="L154" s="459" t="s">
        <v>141</v>
      </c>
      <c r="M154" s="461" t="s">
        <v>975</v>
      </c>
      <c r="N154" s="462" t="s">
        <v>976</v>
      </c>
      <c r="O154" s="461" t="s">
        <v>977</v>
      </c>
      <c r="P154" s="461">
        <v>2</v>
      </c>
      <c r="Q154" s="461">
        <v>2</v>
      </c>
      <c r="R154" s="463">
        <v>2</v>
      </c>
      <c r="S154" s="463"/>
      <c r="T154" s="463">
        <v>2</v>
      </c>
      <c r="U154" s="463"/>
      <c r="V154" s="464"/>
      <c r="W154" s="463"/>
      <c r="X154" s="463"/>
      <c r="Y154" s="458"/>
      <c r="Z154" s="458"/>
      <c r="AA154" s="458"/>
      <c r="AB154" s="89">
        <f t="shared" si="5"/>
        <v>4</v>
      </c>
      <c r="AC154" s="89">
        <f t="shared" si="6"/>
        <v>8</v>
      </c>
    </row>
    <row r="155" spans="1:29">
      <c r="A155" s="460" t="s">
        <v>141</v>
      </c>
      <c r="B155" s="460" t="s">
        <v>141</v>
      </c>
      <c r="C155" s="460"/>
      <c r="D155" s="460"/>
      <c r="E155" s="460"/>
      <c r="F155" s="460"/>
      <c r="G155" s="460" t="s">
        <v>84</v>
      </c>
      <c r="H155" s="460"/>
      <c r="I155" s="460" t="s">
        <v>89</v>
      </c>
      <c r="J155" s="464" t="s">
        <v>866</v>
      </c>
      <c r="K155" s="458">
        <v>150</v>
      </c>
      <c r="L155" s="459" t="s">
        <v>141</v>
      </c>
      <c r="M155" s="461" t="s">
        <v>978</v>
      </c>
      <c r="N155" s="462" t="s">
        <v>979</v>
      </c>
      <c r="O155" s="461" t="s">
        <v>532</v>
      </c>
      <c r="P155" s="461">
        <v>2</v>
      </c>
      <c r="Q155" s="461">
        <v>2</v>
      </c>
      <c r="R155" s="464"/>
      <c r="S155" s="464"/>
      <c r="T155" s="464"/>
      <c r="U155" s="464"/>
      <c r="V155" s="464">
        <v>2</v>
      </c>
      <c r="W155" s="463"/>
      <c r="X155" s="464">
        <v>2</v>
      </c>
      <c r="Y155" s="458"/>
      <c r="Z155" s="458"/>
      <c r="AA155" s="458"/>
      <c r="AB155" s="89">
        <f t="shared" si="5"/>
        <v>4</v>
      </c>
      <c r="AC155" s="89">
        <f t="shared" si="6"/>
        <v>8</v>
      </c>
    </row>
    <row r="156" spans="1:29">
      <c r="A156" s="464" t="s">
        <v>174</v>
      </c>
      <c r="B156" s="464" t="s">
        <v>174</v>
      </c>
      <c r="C156" s="460" t="s">
        <v>94</v>
      </c>
      <c r="D156" s="464"/>
      <c r="E156" s="464"/>
      <c r="F156" s="464"/>
      <c r="G156" s="464"/>
      <c r="H156" s="464" t="s">
        <v>91</v>
      </c>
      <c r="I156" s="464"/>
      <c r="J156" s="460"/>
      <c r="K156" s="458">
        <v>151</v>
      </c>
      <c r="L156" s="476" t="s">
        <v>174</v>
      </c>
      <c r="M156" s="504" t="s">
        <v>980</v>
      </c>
      <c r="N156" s="477" t="s">
        <v>981</v>
      </c>
      <c r="O156" s="478">
        <v>39017</v>
      </c>
      <c r="P156" s="461">
        <v>2</v>
      </c>
      <c r="Q156" s="461">
        <v>2</v>
      </c>
      <c r="R156" s="479">
        <v>2</v>
      </c>
      <c r="S156" s="480"/>
      <c r="T156" s="464"/>
      <c r="U156" s="464"/>
      <c r="V156" s="480"/>
      <c r="W156" s="479">
        <v>2</v>
      </c>
      <c r="X156" s="464"/>
      <c r="Y156" s="458"/>
      <c r="Z156" s="458"/>
      <c r="AA156" s="458"/>
      <c r="AB156" s="89">
        <f t="shared" si="5"/>
        <v>4</v>
      </c>
      <c r="AC156" s="89">
        <f t="shared" si="6"/>
        <v>8</v>
      </c>
    </row>
    <row r="157" spans="1:29">
      <c r="A157" s="464" t="s">
        <v>174</v>
      </c>
      <c r="B157" s="464" t="s">
        <v>174</v>
      </c>
      <c r="C157" s="464"/>
      <c r="D157" s="464"/>
      <c r="E157" s="464"/>
      <c r="F157" s="464"/>
      <c r="G157" s="460" t="s">
        <v>84</v>
      </c>
      <c r="H157" s="464" t="s">
        <v>91</v>
      </c>
      <c r="I157" s="464"/>
      <c r="J157" s="460"/>
      <c r="K157" s="458">
        <v>152</v>
      </c>
      <c r="L157" s="476" t="s">
        <v>174</v>
      </c>
      <c r="M157" s="504" t="s">
        <v>982</v>
      </c>
      <c r="N157" s="477" t="s">
        <v>983</v>
      </c>
      <c r="O157" s="478">
        <v>39280</v>
      </c>
      <c r="P157" s="461">
        <v>2</v>
      </c>
      <c r="Q157" s="461">
        <v>2</v>
      </c>
      <c r="R157" s="480"/>
      <c r="S157" s="480"/>
      <c r="T157" s="464"/>
      <c r="U157" s="464"/>
      <c r="V157" s="479">
        <v>2</v>
      </c>
      <c r="W157" s="479">
        <v>2</v>
      </c>
      <c r="X157" s="464"/>
      <c r="Y157" s="458"/>
      <c r="Z157" s="458"/>
      <c r="AA157" s="458"/>
      <c r="AB157" s="89">
        <f t="shared" si="5"/>
        <v>4</v>
      </c>
      <c r="AC157" s="89">
        <f t="shared" si="6"/>
        <v>8</v>
      </c>
    </row>
    <row r="158" spans="1:29">
      <c r="A158" s="464" t="s">
        <v>174</v>
      </c>
      <c r="B158" s="464" t="s">
        <v>174</v>
      </c>
      <c r="C158" s="464"/>
      <c r="D158" s="493" t="s">
        <v>58</v>
      </c>
      <c r="E158" s="464"/>
      <c r="F158" s="464"/>
      <c r="G158" s="464"/>
      <c r="H158" s="464" t="s">
        <v>91</v>
      </c>
      <c r="I158" s="464"/>
      <c r="J158" s="460"/>
      <c r="K158" s="458">
        <v>153</v>
      </c>
      <c r="L158" s="476" t="s">
        <v>174</v>
      </c>
      <c r="M158" s="504" t="s">
        <v>984</v>
      </c>
      <c r="N158" s="477" t="s">
        <v>985</v>
      </c>
      <c r="O158" s="478">
        <v>39378</v>
      </c>
      <c r="P158" s="461">
        <v>2</v>
      </c>
      <c r="Q158" s="461">
        <v>2</v>
      </c>
      <c r="R158" s="480"/>
      <c r="S158" s="479">
        <v>2</v>
      </c>
      <c r="T158" s="464"/>
      <c r="U158" s="464"/>
      <c r="V158" s="480"/>
      <c r="W158" s="479">
        <v>2</v>
      </c>
      <c r="X158" s="464"/>
      <c r="Y158" s="458"/>
      <c r="Z158" s="458"/>
      <c r="AA158" s="458"/>
      <c r="AB158" s="89">
        <f t="shared" si="5"/>
        <v>4</v>
      </c>
      <c r="AC158" s="89">
        <f t="shared" si="6"/>
        <v>8</v>
      </c>
    </row>
    <row r="159" spans="1:29">
      <c r="A159" s="464" t="s">
        <v>174</v>
      </c>
      <c r="B159" s="464" t="s">
        <v>174</v>
      </c>
      <c r="C159" s="464"/>
      <c r="D159" s="464"/>
      <c r="E159" s="464"/>
      <c r="F159" s="464"/>
      <c r="G159" s="460" t="s">
        <v>84</v>
      </c>
      <c r="H159" s="464" t="s">
        <v>91</v>
      </c>
      <c r="I159" s="464"/>
      <c r="J159" s="460"/>
      <c r="K159" s="458">
        <v>154</v>
      </c>
      <c r="L159" s="476" t="s">
        <v>174</v>
      </c>
      <c r="M159" s="504" t="s">
        <v>986</v>
      </c>
      <c r="N159" s="477" t="s">
        <v>987</v>
      </c>
      <c r="O159" s="478">
        <v>39360</v>
      </c>
      <c r="P159" s="461">
        <v>2</v>
      </c>
      <c r="Q159" s="461">
        <v>2</v>
      </c>
      <c r="R159" s="480"/>
      <c r="S159" s="480"/>
      <c r="T159" s="464"/>
      <c r="U159" s="464"/>
      <c r="V159" s="479">
        <v>2</v>
      </c>
      <c r="W159" s="479">
        <v>2</v>
      </c>
      <c r="X159" s="464"/>
      <c r="Y159" s="458"/>
      <c r="Z159" s="458"/>
      <c r="AA159" s="458"/>
      <c r="AB159" s="89">
        <f t="shared" si="5"/>
        <v>4</v>
      </c>
      <c r="AC159" s="89">
        <f t="shared" si="6"/>
        <v>8</v>
      </c>
    </row>
    <row r="160" spans="1:29">
      <c r="A160" s="464" t="s">
        <v>174</v>
      </c>
      <c r="B160" s="464" t="s">
        <v>174</v>
      </c>
      <c r="C160" s="460" t="s">
        <v>94</v>
      </c>
      <c r="D160" s="493" t="s">
        <v>58</v>
      </c>
      <c r="E160" s="464"/>
      <c r="F160" s="464"/>
      <c r="G160" s="464"/>
      <c r="H160" s="464"/>
      <c r="I160" s="464"/>
      <c r="J160" s="460"/>
      <c r="K160" s="458">
        <v>155</v>
      </c>
      <c r="L160" s="476" t="s">
        <v>174</v>
      </c>
      <c r="M160" s="504" t="s">
        <v>988</v>
      </c>
      <c r="N160" s="477" t="s">
        <v>989</v>
      </c>
      <c r="O160" s="478">
        <v>39238</v>
      </c>
      <c r="P160" s="461">
        <v>2</v>
      </c>
      <c r="Q160" s="461">
        <v>2</v>
      </c>
      <c r="R160" s="479">
        <v>2</v>
      </c>
      <c r="S160" s="479">
        <v>2</v>
      </c>
      <c r="T160" s="464"/>
      <c r="U160" s="464"/>
      <c r="V160" s="480"/>
      <c r="W160" s="480"/>
      <c r="X160" s="464"/>
      <c r="Y160" s="458"/>
      <c r="Z160" s="458"/>
      <c r="AA160" s="458"/>
      <c r="AB160" s="89">
        <f t="shared" si="5"/>
        <v>4</v>
      </c>
      <c r="AC160" s="89">
        <f t="shared" si="6"/>
        <v>8</v>
      </c>
    </row>
    <row r="161" spans="1:29">
      <c r="A161" s="464" t="s">
        <v>174</v>
      </c>
      <c r="B161" s="464" t="s">
        <v>174</v>
      </c>
      <c r="C161" s="464"/>
      <c r="D161" s="464"/>
      <c r="E161" s="464"/>
      <c r="F161" s="464"/>
      <c r="G161" s="460" t="s">
        <v>84</v>
      </c>
      <c r="H161" s="464" t="s">
        <v>91</v>
      </c>
      <c r="I161" s="464"/>
      <c r="J161" s="460"/>
      <c r="K161" s="458">
        <v>156</v>
      </c>
      <c r="L161" s="476" t="s">
        <v>174</v>
      </c>
      <c r="M161" s="504" t="s">
        <v>990</v>
      </c>
      <c r="N161" s="477" t="s">
        <v>991</v>
      </c>
      <c r="O161" s="478">
        <v>39105</v>
      </c>
      <c r="P161" s="461">
        <v>2</v>
      </c>
      <c r="Q161" s="461">
        <v>2</v>
      </c>
      <c r="R161" s="480"/>
      <c r="S161" s="480"/>
      <c r="T161" s="464"/>
      <c r="U161" s="463"/>
      <c r="V161" s="479">
        <v>2</v>
      </c>
      <c r="W161" s="479">
        <v>2</v>
      </c>
      <c r="X161" s="464"/>
      <c r="Y161" s="458"/>
      <c r="Z161" s="458"/>
      <c r="AA161" s="463"/>
      <c r="AB161" s="89">
        <f t="shared" si="5"/>
        <v>4</v>
      </c>
      <c r="AC161" s="89">
        <f t="shared" si="6"/>
        <v>8</v>
      </c>
    </row>
    <row r="162" spans="1:29">
      <c r="A162" s="464" t="s">
        <v>174</v>
      </c>
      <c r="B162" s="464" t="s">
        <v>174</v>
      </c>
      <c r="C162" s="464"/>
      <c r="D162" s="464"/>
      <c r="E162" s="464"/>
      <c r="F162" s="464"/>
      <c r="G162" s="460" t="s">
        <v>84</v>
      </c>
      <c r="H162" s="464" t="s">
        <v>91</v>
      </c>
      <c r="I162" s="464"/>
      <c r="J162" s="460"/>
      <c r="K162" s="458">
        <v>157</v>
      </c>
      <c r="L162" s="476" t="s">
        <v>174</v>
      </c>
      <c r="M162" s="504" t="s">
        <v>992</v>
      </c>
      <c r="N162" s="477" t="s">
        <v>993</v>
      </c>
      <c r="O162" s="478">
        <v>39239</v>
      </c>
      <c r="P162" s="461">
        <v>2</v>
      </c>
      <c r="Q162" s="461">
        <v>2</v>
      </c>
      <c r="R162" s="480"/>
      <c r="S162" s="480"/>
      <c r="T162" s="464"/>
      <c r="U162" s="463"/>
      <c r="V162" s="479">
        <v>2</v>
      </c>
      <c r="W162" s="479">
        <v>2</v>
      </c>
      <c r="X162" s="464"/>
      <c r="Y162" s="458"/>
      <c r="Z162" s="458"/>
      <c r="AA162" s="463"/>
      <c r="AB162" s="89">
        <f t="shared" si="5"/>
        <v>4</v>
      </c>
      <c r="AC162" s="89">
        <f t="shared" si="6"/>
        <v>8</v>
      </c>
    </row>
    <row r="163" spans="1:29">
      <c r="A163" s="464" t="s">
        <v>174</v>
      </c>
      <c r="B163" s="464" t="s">
        <v>174</v>
      </c>
      <c r="C163" s="460" t="s">
        <v>94</v>
      </c>
      <c r="D163" s="493" t="s">
        <v>58</v>
      </c>
      <c r="E163" s="464"/>
      <c r="F163" s="464"/>
      <c r="G163" s="464"/>
      <c r="H163" s="464"/>
      <c r="I163" s="464"/>
      <c r="J163" s="460"/>
      <c r="K163" s="458">
        <v>158</v>
      </c>
      <c r="L163" s="476" t="s">
        <v>174</v>
      </c>
      <c r="M163" s="504" t="s">
        <v>994</v>
      </c>
      <c r="N163" s="477" t="s">
        <v>995</v>
      </c>
      <c r="O163" s="478">
        <v>39116</v>
      </c>
      <c r="P163" s="461">
        <v>2</v>
      </c>
      <c r="Q163" s="461">
        <v>2</v>
      </c>
      <c r="R163" s="479">
        <v>2</v>
      </c>
      <c r="S163" s="479">
        <v>2</v>
      </c>
      <c r="T163" s="464"/>
      <c r="U163" s="464"/>
      <c r="V163" s="480"/>
      <c r="W163" s="480"/>
      <c r="X163" s="464"/>
      <c r="Y163" s="458"/>
      <c r="Z163" s="458"/>
      <c r="AA163" s="458"/>
      <c r="AB163" s="89">
        <f t="shared" si="5"/>
        <v>4</v>
      </c>
      <c r="AC163" s="89">
        <f t="shared" si="6"/>
        <v>8</v>
      </c>
    </row>
    <row r="164" spans="1:29">
      <c r="A164" s="464" t="s">
        <v>174</v>
      </c>
      <c r="B164" s="464" t="s">
        <v>174</v>
      </c>
      <c r="C164" s="464"/>
      <c r="D164" s="464"/>
      <c r="E164" s="464"/>
      <c r="F164" s="464"/>
      <c r="G164" s="460" t="s">
        <v>84</v>
      </c>
      <c r="H164" s="464" t="s">
        <v>91</v>
      </c>
      <c r="I164" s="464"/>
      <c r="J164" s="460"/>
      <c r="K164" s="458">
        <v>159</v>
      </c>
      <c r="L164" s="476" t="s">
        <v>174</v>
      </c>
      <c r="M164" s="504" t="s">
        <v>996</v>
      </c>
      <c r="N164" s="477" t="s">
        <v>997</v>
      </c>
      <c r="O164" s="478">
        <v>39100</v>
      </c>
      <c r="P164" s="461">
        <v>2</v>
      </c>
      <c r="Q164" s="461">
        <v>2</v>
      </c>
      <c r="R164" s="480"/>
      <c r="S164" s="480"/>
      <c r="T164" s="464"/>
      <c r="U164" s="464"/>
      <c r="V164" s="479">
        <v>2</v>
      </c>
      <c r="W164" s="479">
        <v>2</v>
      </c>
      <c r="X164" s="464"/>
      <c r="Y164" s="458"/>
      <c r="Z164" s="458"/>
      <c r="AA164" s="458"/>
      <c r="AB164" s="89">
        <f t="shared" si="5"/>
        <v>4</v>
      </c>
      <c r="AC164" s="89">
        <f t="shared" si="6"/>
        <v>8</v>
      </c>
    </row>
    <row r="165" spans="1:29">
      <c r="A165" s="464" t="s">
        <v>174</v>
      </c>
      <c r="B165" s="464" t="s">
        <v>174</v>
      </c>
      <c r="C165" s="464"/>
      <c r="D165" s="464"/>
      <c r="E165" s="464"/>
      <c r="F165" s="464"/>
      <c r="G165" s="460" t="s">
        <v>84</v>
      </c>
      <c r="H165" s="464" t="s">
        <v>91</v>
      </c>
      <c r="I165" s="464"/>
      <c r="J165" s="460"/>
      <c r="K165" s="458">
        <v>160</v>
      </c>
      <c r="L165" s="476" t="s">
        <v>174</v>
      </c>
      <c r="M165" s="504" t="s">
        <v>998</v>
      </c>
      <c r="N165" s="477" t="s">
        <v>999</v>
      </c>
      <c r="O165" s="478">
        <v>39083</v>
      </c>
      <c r="P165" s="461">
        <v>2</v>
      </c>
      <c r="Q165" s="461">
        <v>2</v>
      </c>
      <c r="R165" s="480"/>
      <c r="S165" s="480"/>
      <c r="T165" s="464"/>
      <c r="U165" s="464"/>
      <c r="V165" s="479">
        <v>2</v>
      </c>
      <c r="W165" s="479">
        <v>2</v>
      </c>
      <c r="X165" s="464"/>
      <c r="Y165" s="458"/>
      <c r="Z165" s="458"/>
      <c r="AA165" s="458"/>
      <c r="AB165" s="89">
        <f t="shared" si="5"/>
        <v>4</v>
      </c>
      <c r="AC165" s="89">
        <f t="shared" si="6"/>
        <v>8</v>
      </c>
    </row>
    <row r="166" spans="1:29">
      <c r="A166" s="464" t="s">
        <v>174</v>
      </c>
      <c r="B166" s="464" t="s">
        <v>174</v>
      </c>
      <c r="C166" s="464"/>
      <c r="D166" s="464"/>
      <c r="E166" s="464"/>
      <c r="F166" s="464"/>
      <c r="G166" s="460" t="s">
        <v>84</v>
      </c>
      <c r="H166" s="464" t="s">
        <v>91</v>
      </c>
      <c r="I166" s="464"/>
      <c r="J166" s="460"/>
      <c r="K166" s="458">
        <v>161</v>
      </c>
      <c r="L166" s="476" t="s">
        <v>174</v>
      </c>
      <c r="M166" s="504" t="s">
        <v>1000</v>
      </c>
      <c r="N166" s="477" t="s">
        <v>1001</v>
      </c>
      <c r="O166" s="478">
        <v>39349</v>
      </c>
      <c r="P166" s="461">
        <v>2</v>
      </c>
      <c r="Q166" s="461">
        <v>2</v>
      </c>
      <c r="R166" s="480"/>
      <c r="S166" s="480"/>
      <c r="T166" s="464"/>
      <c r="U166" s="464"/>
      <c r="V166" s="479">
        <v>2</v>
      </c>
      <c r="W166" s="479">
        <v>2</v>
      </c>
      <c r="X166" s="464"/>
      <c r="Y166" s="458"/>
      <c r="Z166" s="458"/>
      <c r="AA166" s="458"/>
      <c r="AB166" s="89">
        <f t="shared" si="5"/>
        <v>4</v>
      </c>
      <c r="AC166" s="89">
        <f t="shared" si="6"/>
        <v>8</v>
      </c>
    </row>
    <row r="167" spans="1:29">
      <c r="A167" s="464" t="s">
        <v>174</v>
      </c>
      <c r="B167" s="464" t="s">
        <v>174</v>
      </c>
      <c r="C167" s="464"/>
      <c r="D167" s="464"/>
      <c r="E167" s="464"/>
      <c r="F167" s="464"/>
      <c r="G167" s="460" t="s">
        <v>84</v>
      </c>
      <c r="H167" s="464" t="s">
        <v>91</v>
      </c>
      <c r="I167" s="464"/>
      <c r="J167" s="460"/>
      <c r="K167" s="458">
        <v>162</v>
      </c>
      <c r="L167" s="476" t="s">
        <v>174</v>
      </c>
      <c r="M167" s="504" t="s">
        <v>1002</v>
      </c>
      <c r="N167" s="477" t="s">
        <v>1003</v>
      </c>
      <c r="O167" s="478">
        <v>39285</v>
      </c>
      <c r="P167" s="461">
        <v>2</v>
      </c>
      <c r="Q167" s="461">
        <v>2</v>
      </c>
      <c r="R167" s="480"/>
      <c r="S167" s="480"/>
      <c r="T167" s="464"/>
      <c r="U167" s="464"/>
      <c r="V167" s="479">
        <v>2</v>
      </c>
      <c r="W167" s="479">
        <v>2</v>
      </c>
      <c r="X167" s="464"/>
      <c r="Y167" s="458"/>
      <c r="Z167" s="458"/>
      <c r="AA167" s="458"/>
      <c r="AB167" s="89">
        <f t="shared" si="5"/>
        <v>4</v>
      </c>
      <c r="AC167" s="89">
        <f t="shared" si="6"/>
        <v>8</v>
      </c>
    </row>
    <row r="168" spans="1:29">
      <c r="A168" s="464" t="s">
        <v>174</v>
      </c>
      <c r="B168" s="464" t="s">
        <v>174</v>
      </c>
      <c r="C168" s="464"/>
      <c r="D168" s="464"/>
      <c r="E168" s="464"/>
      <c r="F168" s="464"/>
      <c r="G168" s="460" t="s">
        <v>84</v>
      </c>
      <c r="H168" s="464" t="s">
        <v>91</v>
      </c>
      <c r="I168" s="464"/>
      <c r="J168" s="460"/>
      <c r="K168" s="458">
        <v>163</v>
      </c>
      <c r="L168" s="476" t="s">
        <v>174</v>
      </c>
      <c r="M168" s="504" t="s">
        <v>1004</v>
      </c>
      <c r="N168" s="477" t="s">
        <v>1005</v>
      </c>
      <c r="O168" s="478">
        <v>39127</v>
      </c>
      <c r="P168" s="461">
        <v>2</v>
      </c>
      <c r="Q168" s="461">
        <v>2</v>
      </c>
      <c r="R168" s="480"/>
      <c r="S168" s="480"/>
      <c r="T168" s="463"/>
      <c r="U168" s="463"/>
      <c r="V168" s="479">
        <v>2</v>
      </c>
      <c r="W168" s="479">
        <v>2</v>
      </c>
      <c r="X168" s="464"/>
      <c r="Y168" s="458"/>
      <c r="Z168" s="458"/>
      <c r="AA168" s="463"/>
      <c r="AB168" s="89">
        <f t="shared" si="5"/>
        <v>4</v>
      </c>
      <c r="AC168" s="89">
        <f t="shared" si="6"/>
        <v>8</v>
      </c>
    </row>
    <row r="169" spans="1:29">
      <c r="A169" s="464" t="s">
        <v>174</v>
      </c>
      <c r="B169" s="464" t="s">
        <v>174</v>
      </c>
      <c r="C169" s="464"/>
      <c r="D169" s="464"/>
      <c r="E169" s="464"/>
      <c r="F169" s="464"/>
      <c r="G169" s="460" t="s">
        <v>84</v>
      </c>
      <c r="H169" s="464" t="s">
        <v>91</v>
      </c>
      <c r="I169" s="464"/>
      <c r="J169" s="460"/>
      <c r="K169" s="458">
        <v>164</v>
      </c>
      <c r="L169" s="476" t="s">
        <v>174</v>
      </c>
      <c r="M169" s="504" t="s">
        <v>1006</v>
      </c>
      <c r="N169" s="477" t="s">
        <v>1007</v>
      </c>
      <c r="O169" s="478">
        <v>39184</v>
      </c>
      <c r="P169" s="461">
        <v>2</v>
      </c>
      <c r="Q169" s="461">
        <v>2</v>
      </c>
      <c r="R169" s="480"/>
      <c r="S169" s="480"/>
      <c r="T169" s="464"/>
      <c r="U169" s="463"/>
      <c r="V169" s="479">
        <v>2</v>
      </c>
      <c r="W169" s="479">
        <v>2</v>
      </c>
      <c r="X169" s="464"/>
      <c r="Y169" s="458"/>
      <c r="Z169" s="458"/>
      <c r="AA169" s="463"/>
      <c r="AB169" s="89">
        <f t="shared" si="5"/>
        <v>4</v>
      </c>
      <c r="AC169" s="89">
        <f t="shared" si="6"/>
        <v>8</v>
      </c>
    </row>
    <row r="170" spans="1:29">
      <c r="A170" s="464" t="s">
        <v>174</v>
      </c>
      <c r="B170" s="464" t="s">
        <v>174</v>
      </c>
      <c r="C170" s="464"/>
      <c r="D170" s="464"/>
      <c r="E170" s="464"/>
      <c r="F170" s="464"/>
      <c r="G170" s="460" t="s">
        <v>84</v>
      </c>
      <c r="H170" s="464" t="s">
        <v>91</v>
      </c>
      <c r="I170" s="464"/>
      <c r="J170" s="460"/>
      <c r="K170" s="458">
        <v>165</v>
      </c>
      <c r="L170" s="476" t="s">
        <v>174</v>
      </c>
      <c r="M170" s="504" t="s">
        <v>1008</v>
      </c>
      <c r="N170" s="477" t="s">
        <v>1009</v>
      </c>
      <c r="O170" s="478">
        <v>39130</v>
      </c>
      <c r="P170" s="461">
        <v>2</v>
      </c>
      <c r="Q170" s="461">
        <v>2</v>
      </c>
      <c r="R170" s="480"/>
      <c r="S170" s="480"/>
      <c r="T170" s="464"/>
      <c r="U170" s="463"/>
      <c r="V170" s="479">
        <v>2</v>
      </c>
      <c r="W170" s="479">
        <v>2</v>
      </c>
      <c r="X170" s="464"/>
      <c r="Y170" s="458"/>
      <c r="Z170" s="458"/>
      <c r="AA170" s="463"/>
      <c r="AB170" s="89">
        <f t="shared" si="5"/>
        <v>4</v>
      </c>
      <c r="AC170" s="89">
        <f t="shared" si="6"/>
        <v>8</v>
      </c>
    </row>
    <row r="171" spans="1:29">
      <c r="A171" s="464" t="s">
        <v>174</v>
      </c>
      <c r="B171" s="464" t="s">
        <v>174</v>
      </c>
      <c r="C171" s="464"/>
      <c r="D171" s="464"/>
      <c r="E171" s="464"/>
      <c r="F171" s="464"/>
      <c r="G171" s="460" t="s">
        <v>84</v>
      </c>
      <c r="H171" s="464" t="s">
        <v>91</v>
      </c>
      <c r="I171" s="464"/>
      <c r="J171" s="460"/>
      <c r="K171" s="458">
        <v>166</v>
      </c>
      <c r="L171" s="476" t="s">
        <v>174</v>
      </c>
      <c r="M171" s="504" t="s">
        <v>1010</v>
      </c>
      <c r="N171" s="477" t="s">
        <v>1011</v>
      </c>
      <c r="O171" s="478">
        <v>39399</v>
      </c>
      <c r="P171" s="461">
        <v>2</v>
      </c>
      <c r="Q171" s="461">
        <v>2</v>
      </c>
      <c r="R171" s="480"/>
      <c r="S171" s="480"/>
      <c r="T171" s="463"/>
      <c r="U171" s="464"/>
      <c r="V171" s="479">
        <v>2</v>
      </c>
      <c r="W171" s="479">
        <v>2</v>
      </c>
      <c r="X171" s="464"/>
      <c r="Y171" s="458"/>
      <c r="Z171" s="458"/>
      <c r="AA171" s="463"/>
      <c r="AB171" s="89">
        <f t="shared" si="5"/>
        <v>4</v>
      </c>
      <c r="AC171" s="89">
        <f t="shared" si="6"/>
        <v>8</v>
      </c>
    </row>
    <row r="172" spans="1:29">
      <c r="A172" s="464" t="s">
        <v>174</v>
      </c>
      <c r="B172" s="464" t="s">
        <v>174</v>
      </c>
      <c r="C172" s="464"/>
      <c r="D172" s="464"/>
      <c r="E172" s="464"/>
      <c r="F172" s="464"/>
      <c r="G172" s="460" t="s">
        <v>84</v>
      </c>
      <c r="H172" s="464" t="s">
        <v>91</v>
      </c>
      <c r="I172" s="464"/>
      <c r="J172" s="460"/>
      <c r="K172" s="458">
        <v>167</v>
      </c>
      <c r="L172" s="476" t="s">
        <v>174</v>
      </c>
      <c r="M172" s="504" t="s">
        <v>1012</v>
      </c>
      <c r="N172" s="477" t="s">
        <v>1013</v>
      </c>
      <c r="O172" s="478">
        <v>39412</v>
      </c>
      <c r="P172" s="461">
        <v>2</v>
      </c>
      <c r="Q172" s="461">
        <v>2</v>
      </c>
      <c r="R172" s="480"/>
      <c r="S172" s="480"/>
      <c r="T172" s="464"/>
      <c r="U172" s="463"/>
      <c r="V172" s="479">
        <v>2</v>
      </c>
      <c r="W172" s="479">
        <v>2</v>
      </c>
      <c r="X172" s="464"/>
      <c r="Y172" s="458"/>
      <c r="Z172" s="458"/>
      <c r="AA172" s="463"/>
      <c r="AB172" s="89">
        <f t="shared" si="5"/>
        <v>4</v>
      </c>
      <c r="AC172" s="89">
        <f t="shared" si="6"/>
        <v>8</v>
      </c>
    </row>
    <row r="173" spans="1:29" ht="16.5" customHeight="1">
      <c r="A173" s="464" t="s">
        <v>174</v>
      </c>
      <c r="B173" s="464" t="s">
        <v>174</v>
      </c>
      <c r="C173" s="460" t="s">
        <v>94</v>
      </c>
      <c r="D173" s="493" t="s">
        <v>58</v>
      </c>
      <c r="E173" s="464"/>
      <c r="F173" s="464"/>
      <c r="G173" s="464"/>
      <c r="H173" s="464"/>
      <c r="I173" s="464"/>
      <c r="J173" s="460"/>
      <c r="K173" s="458">
        <v>168</v>
      </c>
      <c r="L173" s="476" t="s">
        <v>174</v>
      </c>
      <c r="M173" s="504" t="s">
        <v>1014</v>
      </c>
      <c r="N173" s="477" t="s">
        <v>1015</v>
      </c>
      <c r="O173" s="478">
        <v>39119</v>
      </c>
      <c r="P173" s="461">
        <v>2</v>
      </c>
      <c r="Q173" s="461">
        <v>2</v>
      </c>
      <c r="R173" s="479">
        <v>2</v>
      </c>
      <c r="S173" s="479">
        <v>2</v>
      </c>
      <c r="T173" s="464"/>
      <c r="U173" s="463"/>
      <c r="V173" s="480"/>
      <c r="W173" s="480"/>
      <c r="X173" s="464"/>
      <c r="Y173" s="458"/>
      <c r="Z173" s="458"/>
      <c r="AA173" s="463"/>
      <c r="AB173" s="89">
        <f t="shared" si="5"/>
        <v>4</v>
      </c>
      <c r="AC173" s="89">
        <f t="shared" si="6"/>
        <v>8</v>
      </c>
    </row>
    <row r="174" spans="1:29" ht="14.25" customHeight="1">
      <c r="A174" s="464" t="s">
        <v>174</v>
      </c>
      <c r="B174" s="464" t="s">
        <v>174</v>
      </c>
      <c r="C174" s="464"/>
      <c r="D174" s="464"/>
      <c r="E174" s="464"/>
      <c r="F174" s="464"/>
      <c r="G174" s="460" t="s">
        <v>84</v>
      </c>
      <c r="H174" s="464" t="s">
        <v>91</v>
      </c>
      <c r="I174" s="464"/>
      <c r="J174" s="460"/>
      <c r="K174" s="458">
        <v>169</v>
      </c>
      <c r="L174" s="476" t="s">
        <v>174</v>
      </c>
      <c r="M174" s="504" t="s">
        <v>1016</v>
      </c>
      <c r="N174" s="477" t="s">
        <v>1017</v>
      </c>
      <c r="O174" s="478">
        <v>39231</v>
      </c>
      <c r="P174" s="461">
        <v>2</v>
      </c>
      <c r="Q174" s="461">
        <v>2</v>
      </c>
      <c r="R174" s="480"/>
      <c r="S174" s="480"/>
      <c r="T174" s="463"/>
      <c r="U174" s="463"/>
      <c r="V174" s="479">
        <v>2</v>
      </c>
      <c r="W174" s="479">
        <v>2</v>
      </c>
      <c r="X174" s="464"/>
      <c r="Y174" s="458"/>
      <c r="Z174" s="458"/>
      <c r="AA174" s="463"/>
      <c r="AB174" s="89">
        <f t="shared" si="5"/>
        <v>4</v>
      </c>
      <c r="AC174" s="89">
        <f t="shared" si="6"/>
        <v>8</v>
      </c>
    </row>
    <row r="175" spans="1:29">
      <c r="A175" s="464" t="s">
        <v>174</v>
      </c>
      <c r="B175" s="464" t="s">
        <v>174</v>
      </c>
      <c r="C175" s="464"/>
      <c r="D175" s="464"/>
      <c r="E175" s="464"/>
      <c r="F175" s="464"/>
      <c r="G175" s="460" t="s">
        <v>84</v>
      </c>
      <c r="H175" s="464" t="s">
        <v>91</v>
      </c>
      <c r="I175" s="464"/>
      <c r="J175" s="460"/>
      <c r="K175" s="458">
        <v>170</v>
      </c>
      <c r="L175" s="476" t="s">
        <v>174</v>
      </c>
      <c r="M175" s="504" t="s">
        <v>1018</v>
      </c>
      <c r="N175" s="477" t="s">
        <v>1019</v>
      </c>
      <c r="O175" s="478">
        <v>39104</v>
      </c>
      <c r="P175" s="461">
        <v>2</v>
      </c>
      <c r="Q175" s="461">
        <v>2</v>
      </c>
      <c r="R175" s="480"/>
      <c r="S175" s="480"/>
      <c r="T175" s="464"/>
      <c r="U175" s="463"/>
      <c r="V175" s="479">
        <v>2</v>
      </c>
      <c r="W175" s="479">
        <v>2</v>
      </c>
      <c r="X175" s="464"/>
      <c r="Y175" s="458"/>
      <c r="Z175" s="458"/>
      <c r="AA175" s="463"/>
      <c r="AB175" s="89">
        <f t="shared" si="5"/>
        <v>4</v>
      </c>
      <c r="AC175" s="89">
        <f t="shared" si="6"/>
        <v>8</v>
      </c>
    </row>
    <row r="176" spans="1:29" ht="14.25" customHeight="1">
      <c r="A176" s="464" t="s">
        <v>174</v>
      </c>
      <c r="B176" s="464" t="s">
        <v>174</v>
      </c>
      <c r="C176" s="464"/>
      <c r="D176" s="464"/>
      <c r="E176" s="464"/>
      <c r="F176" s="464"/>
      <c r="G176" s="460" t="s">
        <v>84</v>
      </c>
      <c r="H176" s="464" t="s">
        <v>91</v>
      </c>
      <c r="I176" s="464"/>
      <c r="J176" s="460"/>
      <c r="K176" s="458">
        <v>171</v>
      </c>
      <c r="L176" s="476" t="s">
        <v>174</v>
      </c>
      <c r="M176" s="504" t="s">
        <v>1020</v>
      </c>
      <c r="N176" s="477" t="s">
        <v>1021</v>
      </c>
      <c r="O176" s="478">
        <v>39262</v>
      </c>
      <c r="P176" s="461">
        <v>2</v>
      </c>
      <c r="Q176" s="461">
        <v>2</v>
      </c>
      <c r="R176" s="480"/>
      <c r="S176" s="480"/>
      <c r="T176" s="464"/>
      <c r="U176" s="463"/>
      <c r="V176" s="479">
        <v>2</v>
      </c>
      <c r="W176" s="479">
        <v>2</v>
      </c>
      <c r="X176" s="464"/>
      <c r="Y176" s="458"/>
      <c r="Z176" s="458"/>
      <c r="AA176" s="463"/>
      <c r="AB176" s="89">
        <f t="shared" si="5"/>
        <v>4</v>
      </c>
      <c r="AC176" s="89">
        <f t="shared" si="6"/>
        <v>8</v>
      </c>
    </row>
    <row r="177" spans="1:29">
      <c r="A177" s="464" t="s">
        <v>174</v>
      </c>
      <c r="B177" s="464" t="s">
        <v>174</v>
      </c>
      <c r="C177" s="464"/>
      <c r="D177" s="464"/>
      <c r="E177" s="464"/>
      <c r="F177" s="464"/>
      <c r="G177" s="460" t="s">
        <v>84</v>
      </c>
      <c r="H177" s="464" t="s">
        <v>91</v>
      </c>
      <c r="I177" s="464"/>
      <c r="J177" s="460"/>
      <c r="K177" s="458">
        <v>172</v>
      </c>
      <c r="L177" s="476" t="s">
        <v>174</v>
      </c>
      <c r="M177" s="504" t="s">
        <v>1022</v>
      </c>
      <c r="N177" s="477" t="s">
        <v>1023</v>
      </c>
      <c r="O177" s="478">
        <v>39366</v>
      </c>
      <c r="P177" s="461">
        <v>2</v>
      </c>
      <c r="Q177" s="461">
        <v>2</v>
      </c>
      <c r="R177" s="480"/>
      <c r="S177" s="480"/>
      <c r="T177" s="464"/>
      <c r="U177" s="463"/>
      <c r="V177" s="479">
        <v>2</v>
      </c>
      <c r="W177" s="479">
        <v>2</v>
      </c>
      <c r="X177" s="464"/>
      <c r="Y177" s="458"/>
      <c r="Z177" s="458"/>
      <c r="AA177" s="463"/>
      <c r="AB177" s="89">
        <f t="shared" si="5"/>
        <v>4</v>
      </c>
      <c r="AC177" s="89">
        <f t="shared" si="6"/>
        <v>8</v>
      </c>
    </row>
    <row r="178" spans="1:29">
      <c r="A178" s="464" t="s">
        <v>174</v>
      </c>
      <c r="B178" s="464" t="s">
        <v>174</v>
      </c>
      <c r="C178" s="464"/>
      <c r="D178" s="464"/>
      <c r="E178" s="464"/>
      <c r="F178" s="464"/>
      <c r="G178" s="460" t="s">
        <v>84</v>
      </c>
      <c r="H178" s="464" t="s">
        <v>91</v>
      </c>
      <c r="I178" s="464"/>
      <c r="J178" s="460"/>
      <c r="K178" s="458">
        <v>173</v>
      </c>
      <c r="L178" s="476" t="s">
        <v>174</v>
      </c>
      <c r="M178" s="504" t="s">
        <v>1024</v>
      </c>
      <c r="N178" s="477" t="s">
        <v>1025</v>
      </c>
      <c r="O178" s="478">
        <v>39124</v>
      </c>
      <c r="P178" s="461">
        <v>2</v>
      </c>
      <c r="Q178" s="461">
        <v>2</v>
      </c>
      <c r="R178" s="480"/>
      <c r="S178" s="480"/>
      <c r="T178" s="464"/>
      <c r="U178" s="463"/>
      <c r="V178" s="479">
        <v>2</v>
      </c>
      <c r="W178" s="479">
        <v>2</v>
      </c>
      <c r="X178" s="464"/>
      <c r="Y178" s="458"/>
      <c r="Z178" s="458"/>
      <c r="AA178" s="463"/>
      <c r="AB178" s="89">
        <f t="shared" si="5"/>
        <v>4</v>
      </c>
      <c r="AC178" s="89">
        <f t="shared" si="6"/>
        <v>8</v>
      </c>
    </row>
    <row r="179" spans="1:29">
      <c r="A179" s="464" t="s">
        <v>174</v>
      </c>
      <c r="B179" s="464" t="s">
        <v>174</v>
      </c>
      <c r="C179" s="464"/>
      <c r="D179" s="464"/>
      <c r="E179" s="464"/>
      <c r="F179" s="464"/>
      <c r="G179" s="460" t="s">
        <v>84</v>
      </c>
      <c r="H179" s="464" t="s">
        <v>91</v>
      </c>
      <c r="I179" s="464"/>
      <c r="J179" s="460"/>
      <c r="K179" s="458">
        <v>174</v>
      </c>
      <c r="L179" s="476" t="s">
        <v>174</v>
      </c>
      <c r="M179" s="504" t="s">
        <v>1026</v>
      </c>
      <c r="N179" s="477" t="s">
        <v>1027</v>
      </c>
      <c r="O179" s="478">
        <v>39328</v>
      </c>
      <c r="P179" s="461">
        <v>2</v>
      </c>
      <c r="Q179" s="461">
        <v>2</v>
      </c>
      <c r="R179" s="480"/>
      <c r="S179" s="480"/>
      <c r="T179" s="464"/>
      <c r="U179" s="463"/>
      <c r="V179" s="479">
        <v>2</v>
      </c>
      <c r="W179" s="479">
        <v>2</v>
      </c>
      <c r="X179" s="464"/>
      <c r="Y179" s="458"/>
      <c r="Z179" s="458"/>
      <c r="AA179" s="458"/>
      <c r="AB179" s="89">
        <f t="shared" si="5"/>
        <v>4</v>
      </c>
      <c r="AC179" s="89">
        <f t="shared" si="6"/>
        <v>8</v>
      </c>
    </row>
    <row r="180" spans="1:29">
      <c r="A180" s="464" t="s">
        <v>174</v>
      </c>
      <c r="B180" s="464" t="s">
        <v>174</v>
      </c>
      <c r="C180" s="464"/>
      <c r="D180" s="464"/>
      <c r="E180" s="464"/>
      <c r="F180" s="464"/>
      <c r="G180" s="460" t="s">
        <v>84</v>
      </c>
      <c r="H180" s="464" t="s">
        <v>91</v>
      </c>
      <c r="I180" s="464"/>
      <c r="J180" s="460"/>
      <c r="K180" s="458">
        <v>175</v>
      </c>
      <c r="L180" s="476" t="s">
        <v>174</v>
      </c>
      <c r="M180" s="504" t="s">
        <v>1028</v>
      </c>
      <c r="N180" s="477" t="s">
        <v>1029</v>
      </c>
      <c r="O180" s="478">
        <v>38986</v>
      </c>
      <c r="P180" s="461">
        <v>2</v>
      </c>
      <c r="Q180" s="461">
        <v>2</v>
      </c>
      <c r="R180" s="480"/>
      <c r="S180" s="480"/>
      <c r="T180" s="464"/>
      <c r="U180" s="464"/>
      <c r="V180" s="479">
        <v>2</v>
      </c>
      <c r="W180" s="479">
        <v>2</v>
      </c>
      <c r="X180" s="464"/>
      <c r="Y180" s="458"/>
      <c r="Z180" s="458"/>
      <c r="AA180" s="458"/>
      <c r="AB180" s="89">
        <f t="shared" si="5"/>
        <v>4</v>
      </c>
      <c r="AC180" s="89">
        <f t="shared" si="6"/>
        <v>8</v>
      </c>
    </row>
    <row r="181" spans="1:29">
      <c r="A181" s="464" t="s">
        <v>174</v>
      </c>
      <c r="B181" s="464" t="s">
        <v>174</v>
      </c>
      <c r="C181" s="464"/>
      <c r="D181" s="464"/>
      <c r="E181" s="464"/>
      <c r="F181" s="464"/>
      <c r="G181" s="460" t="s">
        <v>84</v>
      </c>
      <c r="H181" s="464" t="s">
        <v>91</v>
      </c>
      <c r="I181" s="464"/>
      <c r="J181" s="460"/>
      <c r="K181" s="458">
        <v>176</v>
      </c>
      <c r="L181" s="476" t="s">
        <v>174</v>
      </c>
      <c r="M181" s="504" t="s">
        <v>1030</v>
      </c>
      <c r="N181" s="477" t="s">
        <v>1031</v>
      </c>
      <c r="O181" s="478">
        <v>39121</v>
      </c>
      <c r="P181" s="461">
        <v>2</v>
      </c>
      <c r="Q181" s="461">
        <v>2</v>
      </c>
      <c r="R181" s="480"/>
      <c r="S181" s="480"/>
      <c r="T181" s="464"/>
      <c r="U181" s="464"/>
      <c r="V181" s="479">
        <v>2</v>
      </c>
      <c r="W181" s="479">
        <v>2</v>
      </c>
      <c r="X181" s="464"/>
      <c r="Y181" s="458"/>
      <c r="Z181" s="458"/>
      <c r="AA181" s="458"/>
      <c r="AB181" s="89">
        <f t="shared" si="5"/>
        <v>4</v>
      </c>
      <c r="AC181" s="89">
        <f t="shared" si="6"/>
        <v>8</v>
      </c>
    </row>
    <row r="182" spans="1:29">
      <c r="A182" s="464" t="s">
        <v>174</v>
      </c>
      <c r="B182" s="464" t="s">
        <v>174</v>
      </c>
      <c r="C182" s="464"/>
      <c r="D182" s="464"/>
      <c r="E182" s="464"/>
      <c r="F182" s="464"/>
      <c r="G182" s="460" t="s">
        <v>84</v>
      </c>
      <c r="H182" s="464" t="s">
        <v>91</v>
      </c>
      <c r="I182" s="464"/>
      <c r="J182" s="460"/>
      <c r="K182" s="458">
        <v>177</v>
      </c>
      <c r="L182" s="476" t="s">
        <v>174</v>
      </c>
      <c r="M182" s="504" t="s">
        <v>1032</v>
      </c>
      <c r="N182" s="477" t="s">
        <v>1033</v>
      </c>
      <c r="O182" s="478">
        <v>39384</v>
      </c>
      <c r="P182" s="461">
        <v>2</v>
      </c>
      <c r="Q182" s="461">
        <v>2</v>
      </c>
      <c r="R182" s="480"/>
      <c r="S182" s="480"/>
      <c r="T182" s="464"/>
      <c r="U182" s="464"/>
      <c r="V182" s="479">
        <v>2</v>
      </c>
      <c r="W182" s="479">
        <v>2</v>
      </c>
      <c r="X182" s="464"/>
      <c r="Y182" s="458"/>
      <c r="Z182" s="458"/>
      <c r="AA182" s="458"/>
      <c r="AB182" s="89">
        <f t="shared" si="5"/>
        <v>4</v>
      </c>
      <c r="AC182" s="89">
        <f t="shared" si="6"/>
        <v>8</v>
      </c>
    </row>
    <row r="183" spans="1:29" ht="14.1" customHeight="1">
      <c r="A183" s="464" t="s">
        <v>174</v>
      </c>
      <c r="B183" s="464" t="s">
        <v>174</v>
      </c>
      <c r="C183" s="464"/>
      <c r="D183" s="464"/>
      <c r="E183" s="464"/>
      <c r="F183" s="464"/>
      <c r="G183" s="460" t="s">
        <v>84</v>
      </c>
      <c r="H183" s="464" t="s">
        <v>91</v>
      </c>
      <c r="I183" s="464"/>
      <c r="J183" s="460"/>
      <c r="K183" s="458">
        <v>178</v>
      </c>
      <c r="L183" s="476" t="s">
        <v>174</v>
      </c>
      <c r="M183" s="504" t="s">
        <v>1034</v>
      </c>
      <c r="N183" s="477" t="s">
        <v>1035</v>
      </c>
      <c r="O183" s="478">
        <v>39152</v>
      </c>
      <c r="P183" s="461">
        <v>2</v>
      </c>
      <c r="Q183" s="461">
        <v>2</v>
      </c>
      <c r="R183" s="480"/>
      <c r="S183" s="480"/>
      <c r="T183" s="464"/>
      <c r="U183" s="464"/>
      <c r="V183" s="479">
        <v>2</v>
      </c>
      <c r="W183" s="479">
        <v>2</v>
      </c>
      <c r="X183" s="464"/>
      <c r="Y183" s="458"/>
      <c r="Z183" s="458"/>
      <c r="AA183" s="458"/>
      <c r="AB183" s="89">
        <f t="shared" si="5"/>
        <v>4</v>
      </c>
      <c r="AC183" s="89">
        <f t="shared" si="6"/>
        <v>8</v>
      </c>
    </row>
    <row r="184" spans="1:29">
      <c r="A184" s="464" t="s">
        <v>174</v>
      </c>
      <c r="B184" s="464" t="s">
        <v>174</v>
      </c>
      <c r="C184" s="460" t="s">
        <v>94</v>
      </c>
      <c r="D184" s="464"/>
      <c r="E184" s="464"/>
      <c r="F184" s="464"/>
      <c r="G184" s="464"/>
      <c r="H184" s="464" t="s">
        <v>91</v>
      </c>
      <c r="I184" s="464"/>
      <c r="J184" s="460"/>
      <c r="K184" s="458">
        <v>179</v>
      </c>
      <c r="L184" s="476" t="s">
        <v>174</v>
      </c>
      <c r="M184" s="504" t="s">
        <v>1036</v>
      </c>
      <c r="N184" s="477" t="s">
        <v>1037</v>
      </c>
      <c r="O184" s="478">
        <v>39349</v>
      </c>
      <c r="P184" s="461">
        <v>2</v>
      </c>
      <c r="Q184" s="461">
        <v>2</v>
      </c>
      <c r="R184" s="479">
        <v>2</v>
      </c>
      <c r="S184" s="480"/>
      <c r="T184" s="464"/>
      <c r="U184" s="464"/>
      <c r="V184" s="480"/>
      <c r="W184" s="479">
        <v>2</v>
      </c>
      <c r="X184" s="464"/>
      <c r="Y184" s="458"/>
      <c r="Z184" s="458"/>
      <c r="AA184" s="458"/>
      <c r="AB184" s="89">
        <f t="shared" si="5"/>
        <v>4</v>
      </c>
      <c r="AC184" s="89">
        <f t="shared" si="6"/>
        <v>8</v>
      </c>
    </row>
    <row r="185" spans="1:29" ht="18" customHeight="1">
      <c r="A185" s="464" t="s">
        <v>174</v>
      </c>
      <c r="B185" s="464" t="s">
        <v>174</v>
      </c>
      <c r="C185" s="460" t="s">
        <v>94</v>
      </c>
      <c r="D185" s="464"/>
      <c r="E185" s="464"/>
      <c r="F185" s="464"/>
      <c r="G185" s="464"/>
      <c r="H185" s="464" t="s">
        <v>91</v>
      </c>
      <c r="I185" s="464"/>
      <c r="J185" s="460"/>
      <c r="K185" s="458">
        <v>180</v>
      </c>
      <c r="L185" s="476" t="s">
        <v>174</v>
      </c>
      <c r="M185" s="504" t="s">
        <v>1038</v>
      </c>
      <c r="N185" s="477" t="s">
        <v>1039</v>
      </c>
      <c r="O185" s="478">
        <v>39346</v>
      </c>
      <c r="P185" s="461">
        <v>2</v>
      </c>
      <c r="Q185" s="461">
        <v>2</v>
      </c>
      <c r="R185" s="479">
        <v>2</v>
      </c>
      <c r="S185" s="480"/>
      <c r="T185" s="464"/>
      <c r="U185" s="464"/>
      <c r="V185" s="480"/>
      <c r="W185" s="479">
        <v>2</v>
      </c>
      <c r="X185" s="464"/>
      <c r="Y185" s="458"/>
      <c r="Z185" s="458"/>
      <c r="AA185" s="458"/>
      <c r="AB185" s="89">
        <f t="shared" si="5"/>
        <v>4</v>
      </c>
      <c r="AC185" s="89">
        <f t="shared" si="6"/>
        <v>8</v>
      </c>
    </row>
    <row r="186" spans="1:29">
      <c r="A186" s="464" t="s">
        <v>174</v>
      </c>
      <c r="B186" s="464" t="s">
        <v>174</v>
      </c>
      <c r="C186" s="464"/>
      <c r="D186" s="464"/>
      <c r="E186" s="464"/>
      <c r="F186" s="464"/>
      <c r="G186" s="460" t="s">
        <v>84</v>
      </c>
      <c r="H186" s="464" t="s">
        <v>91</v>
      </c>
      <c r="I186" s="464"/>
      <c r="J186" s="460"/>
      <c r="K186" s="458">
        <v>181</v>
      </c>
      <c r="L186" s="476" t="s">
        <v>174</v>
      </c>
      <c r="M186" s="504" t="s">
        <v>1040</v>
      </c>
      <c r="N186" s="477" t="s">
        <v>1041</v>
      </c>
      <c r="O186" s="478">
        <v>39243</v>
      </c>
      <c r="P186" s="461">
        <v>2</v>
      </c>
      <c r="Q186" s="461">
        <v>2</v>
      </c>
      <c r="R186" s="480"/>
      <c r="S186" s="480"/>
      <c r="T186" s="464"/>
      <c r="U186" s="464"/>
      <c r="V186" s="479">
        <v>2</v>
      </c>
      <c r="W186" s="479">
        <v>2</v>
      </c>
      <c r="X186" s="464"/>
      <c r="Y186" s="458"/>
      <c r="Z186" s="458"/>
      <c r="AA186" s="458"/>
      <c r="AB186" s="89">
        <f t="shared" si="5"/>
        <v>4</v>
      </c>
      <c r="AC186" s="89">
        <f t="shared" si="6"/>
        <v>8</v>
      </c>
    </row>
    <row r="187" spans="1:29">
      <c r="A187" s="464" t="s">
        <v>174</v>
      </c>
      <c r="B187" s="464" t="s">
        <v>174</v>
      </c>
      <c r="C187" s="464"/>
      <c r="D187" s="464"/>
      <c r="E187" s="464"/>
      <c r="F187" s="464"/>
      <c r="G187" s="460" t="s">
        <v>84</v>
      </c>
      <c r="H187" s="464" t="s">
        <v>91</v>
      </c>
      <c r="I187" s="464"/>
      <c r="J187" s="460"/>
      <c r="K187" s="458">
        <v>182</v>
      </c>
      <c r="L187" s="476" t="s">
        <v>174</v>
      </c>
      <c r="M187" s="504" t="s">
        <v>1042</v>
      </c>
      <c r="N187" s="477" t="s">
        <v>1043</v>
      </c>
      <c r="O187" s="478">
        <v>39394</v>
      </c>
      <c r="P187" s="461">
        <v>2</v>
      </c>
      <c r="Q187" s="461">
        <v>2</v>
      </c>
      <c r="R187" s="480"/>
      <c r="S187" s="480"/>
      <c r="T187" s="464"/>
      <c r="U187" s="464"/>
      <c r="V187" s="479">
        <v>2</v>
      </c>
      <c r="W187" s="479">
        <v>2</v>
      </c>
      <c r="X187" s="464"/>
      <c r="Y187" s="458"/>
      <c r="Z187" s="458"/>
      <c r="AA187" s="458"/>
      <c r="AB187" s="89">
        <f t="shared" si="5"/>
        <v>4</v>
      </c>
      <c r="AC187" s="89">
        <f t="shared" si="6"/>
        <v>8</v>
      </c>
    </row>
    <row r="188" spans="1:29">
      <c r="A188" s="464" t="s">
        <v>174</v>
      </c>
      <c r="B188" s="464" t="s">
        <v>174</v>
      </c>
      <c r="C188" s="464"/>
      <c r="D188" s="464"/>
      <c r="E188" s="464"/>
      <c r="F188" s="464"/>
      <c r="G188" s="460" t="s">
        <v>84</v>
      </c>
      <c r="H188" s="464" t="s">
        <v>91</v>
      </c>
      <c r="I188" s="464"/>
      <c r="J188" s="460"/>
      <c r="K188" s="458">
        <v>183</v>
      </c>
      <c r="L188" s="476" t="s">
        <v>174</v>
      </c>
      <c r="M188" s="504" t="s">
        <v>1044</v>
      </c>
      <c r="N188" s="477" t="s">
        <v>1045</v>
      </c>
      <c r="O188" s="478">
        <v>39260</v>
      </c>
      <c r="P188" s="461">
        <v>2</v>
      </c>
      <c r="Q188" s="461">
        <v>2</v>
      </c>
      <c r="R188" s="480"/>
      <c r="S188" s="480"/>
      <c r="T188" s="464"/>
      <c r="U188" s="464"/>
      <c r="V188" s="479">
        <v>2</v>
      </c>
      <c r="W188" s="479">
        <v>2</v>
      </c>
      <c r="X188" s="464"/>
      <c r="Y188" s="458"/>
      <c r="Z188" s="458"/>
      <c r="AA188" s="458"/>
      <c r="AB188" s="89">
        <f t="shared" si="5"/>
        <v>4</v>
      </c>
      <c r="AC188" s="89">
        <f t="shared" si="6"/>
        <v>8</v>
      </c>
    </row>
    <row r="189" spans="1:29">
      <c r="A189" s="464" t="s">
        <v>174</v>
      </c>
      <c r="B189" s="464" t="s">
        <v>174</v>
      </c>
      <c r="C189" s="464"/>
      <c r="D189" s="464"/>
      <c r="E189" s="464"/>
      <c r="F189" s="464"/>
      <c r="G189" s="460" t="s">
        <v>84</v>
      </c>
      <c r="H189" s="464" t="s">
        <v>91</v>
      </c>
      <c r="I189" s="464"/>
      <c r="J189" s="460"/>
      <c r="K189" s="458">
        <v>184</v>
      </c>
      <c r="L189" s="476" t="s">
        <v>174</v>
      </c>
      <c r="M189" s="504" t="s">
        <v>1046</v>
      </c>
      <c r="N189" s="477" t="s">
        <v>1047</v>
      </c>
      <c r="O189" s="478">
        <v>39128</v>
      </c>
      <c r="P189" s="461">
        <v>2</v>
      </c>
      <c r="Q189" s="461">
        <v>2</v>
      </c>
      <c r="R189" s="480"/>
      <c r="S189" s="480"/>
      <c r="T189" s="464"/>
      <c r="U189" s="464"/>
      <c r="V189" s="479">
        <v>2</v>
      </c>
      <c r="W189" s="479">
        <v>2</v>
      </c>
      <c r="X189" s="464"/>
      <c r="Y189" s="458"/>
      <c r="Z189" s="458"/>
      <c r="AA189" s="458"/>
      <c r="AB189" s="89">
        <f t="shared" si="5"/>
        <v>4</v>
      </c>
      <c r="AC189" s="89">
        <f t="shared" si="6"/>
        <v>8</v>
      </c>
    </row>
    <row r="190" spans="1:29">
      <c r="A190" s="464" t="s">
        <v>174</v>
      </c>
      <c r="B190" s="464" t="s">
        <v>174</v>
      </c>
      <c r="C190" s="460" t="s">
        <v>94</v>
      </c>
      <c r="D190" s="464"/>
      <c r="E190" s="464"/>
      <c r="F190" s="464"/>
      <c r="G190" s="464"/>
      <c r="H190" s="464" t="s">
        <v>91</v>
      </c>
      <c r="I190" s="464"/>
      <c r="J190" s="460"/>
      <c r="K190" s="458">
        <v>185</v>
      </c>
      <c r="L190" s="476" t="s">
        <v>174</v>
      </c>
      <c r="M190" s="504" t="s">
        <v>1048</v>
      </c>
      <c r="N190" s="477" t="s">
        <v>1049</v>
      </c>
      <c r="O190" s="478">
        <v>39086</v>
      </c>
      <c r="P190" s="461">
        <v>2</v>
      </c>
      <c r="Q190" s="461">
        <v>2</v>
      </c>
      <c r="R190" s="479">
        <v>2</v>
      </c>
      <c r="S190" s="480"/>
      <c r="T190" s="464"/>
      <c r="U190" s="464"/>
      <c r="V190" s="480"/>
      <c r="W190" s="479">
        <v>2</v>
      </c>
      <c r="X190" s="464"/>
      <c r="Y190" s="458"/>
      <c r="Z190" s="458"/>
      <c r="AA190" s="458"/>
      <c r="AB190" s="89">
        <f t="shared" si="5"/>
        <v>4</v>
      </c>
      <c r="AC190" s="89">
        <f t="shared" si="6"/>
        <v>8</v>
      </c>
    </row>
    <row r="191" spans="1:29">
      <c r="A191" s="464" t="s">
        <v>174</v>
      </c>
      <c r="B191" s="464" t="s">
        <v>174</v>
      </c>
      <c r="C191" s="464"/>
      <c r="D191" s="464"/>
      <c r="E191" s="464"/>
      <c r="F191" s="464"/>
      <c r="G191" s="460" t="s">
        <v>84</v>
      </c>
      <c r="H191" s="464" t="s">
        <v>91</v>
      </c>
      <c r="I191" s="464"/>
      <c r="J191" s="460"/>
      <c r="K191" s="458">
        <v>186</v>
      </c>
      <c r="L191" s="476" t="s">
        <v>174</v>
      </c>
      <c r="M191" s="504" t="s">
        <v>1050</v>
      </c>
      <c r="N191" s="477" t="s">
        <v>1051</v>
      </c>
      <c r="O191" s="478">
        <v>39285</v>
      </c>
      <c r="P191" s="461">
        <v>2</v>
      </c>
      <c r="Q191" s="461">
        <v>2</v>
      </c>
      <c r="R191" s="480"/>
      <c r="S191" s="480"/>
      <c r="T191" s="464"/>
      <c r="U191" s="464"/>
      <c r="V191" s="479">
        <v>2</v>
      </c>
      <c r="W191" s="479">
        <v>2</v>
      </c>
      <c r="X191" s="464"/>
      <c r="Y191" s="458"/>
      <c r="Z191" s="458"/>
      <c r="AA191" s="458"/>
      <c r="AB191" s="89">
        <f t="shared" si="5"/>
        <v>4</v>
      </c>
      <c r="AC191" s="89">
        <f t="shared" si="6"/>
        <v>8</v>
      </c>
    </row>
    <row r="192" spans="1:29">
      <c r="A192" s="464" t="s">
        <v>174</v>
      </c>
      <c r="B192" s="464" t="s">
        <v>174</v>
      </c>
      <c r="C192" s="460" t="s">
        <v>94</v>
      </c>
      <c r="D192" s="464"/>
      <c r="E192" s="464"/>
      <c r="F192" s="464"/>
      <c r="G192" s="464"/>
      <c r="H192" s="464" t="s">
        <v>91</v>
      </c>
      <c r="I192" s="464"/>
      <c r="J192" s="460"/>
      <c r="K192" s="458">
        <v>187</v>
      </c>
      <c r="L192" s="476" t="s">
        <v>174</v>
      </c>
      <c r="M192" s="504" t="s">
        <v>1052</v>
      </c>
      <c r="N192" s="477" t="s">
        <v>1053</v>
      </c>
      <c r="O192" s="478">
        <v>39165</v>
      </c>
      <c r="P192" s="461">
        <v>2</v>
      </c>
      <c r="Q192" s="461">
        <v>2</v>
      </c>
      <c r="R192" s="479">
        <v>2</v>
      </c>
      <c r="S192" s="480"/>
      <c r="T192" s="464"/>
      <c r="U192" s="464"/>
      <c r="V192" s="480"/>
      <c r="W192" s="479">
        <v>2</v>
      </c>
      <c r="X192" s="464"/>
      <c r="Y192" s="458"/>
      <c r="Z192" s="458"/>
      <c r="AA192" s="458"/>
      <c r="AB192" s="89">
        <f t="shared" si="5"/>
        <v>4</v>
      </c>
      <c r="AC192" s="89">
        <f t="shared" si="6"/>
        <v>8</v>
      </c>
    </row>
    <row r="193" spans="1:29">
      <c r="A193" s="464" t="s">
        <v>174</v>
      </c>
      <c r="B193" s="464" t="s">
        <v>174</v>
      </c>
      <c r="C193" s="460" t="s">
        <v>94</v>
      </c>
      <c r="D193" s="464"/>
      <c r="E193" s="464"/>
      <c r="F193" s="464"/>
      <c r="G193" s="464"/>
      <c r="H193" s="464" t="s">
        <v>91</v>
      </c>
      <c r="I193" s="464"/>
      <c r="J193" s="460"/>
      <c r="K193" s="458">
        <v>188</v>
      </c>
      <c r="L193" s="476" t="s">
        <v>174</v>
      </c>
      <c r="M193" s="504" t="s">
        <v>1054</v>
      </c>
      <c r="N193" s="477" t="s">
        <v>1055</v>
      </c>
      <c r="O193" s="478">
        <v>39288</v>
      </c>
      <c r="P193" s="461">
        <v>2</v>
      </c>
      <c r="Q193" s="461">
        <v>2</v>
      </c>
      <c r="R193" s="479">
        <v>2</v>
      </c>
      <c r="S193" s="480"/>
      <c r="T193" s="464"/>
      <c r="U193" s="464"/>
      <c r="V193" s="480"/>
      <c r="W193" s="479">
        <v>2</v>
      </c>
      <c r="X193" s="464"/>
      <c r="Y193" s="458"/>
      <c r="Z193" s="458"/>
      <c r="AA193" s="458"/>
      <c r="AB193" s="89">
        <f t="shared" si="5"/>
        <v>4</v>
      </c>
      <c r="AC193" s="89">
        <f t="shared" si="6"/>
        <v>8</v>
      </c>
    </row>
    <row r="194" spans="1:29">
      <c r="A194" s="464" t="s">
        <v>174</v>
      </c>
      <c r="B194" s="464" t="s">
        <v>174</v>
      </c>
      <c r="C194" s="460" t="s">
        <v>94</v>
      </c>
      <c r="D194" s="464"/>
      <c r="E194" s="464"/>
      <c r="F194" s="464"/>
      <c r="G194" s="464"/>
      <c r="H194" s="464" t="s">
        <v>91</v>
      </c>
      <c r="I194" s="464"/>
      <c r="J194" s="460"/>
      <c r="K194" s="458">
        <v>189</v>
      </c>
      <c r="L194" s="476" t="s">
        <v>174</v>
      </c>
      <c r="M194" s="504" t="s">
        <v>1056</v>
      </c>
      <c r="N194" s="477" t="s">
        <v>1057</v>
      </c>
      <c r="O194" s="478">
        <v>39319</v>
      </c>
      <c r="P194" s="461">
        <v>2</v>
      </c>
      <c r="Q194" s="461">
        <v>2</v>
      </c>
      <c r="R194" s="479">
        <v>2</v>
      </c>
      <c r="S194" s="480"/>
      <c r="T194" s="464"/>
      <c r="U194" s="464"/>
      <c r="V194" s="480"/>
      <c r="W194" s="479">
        <v>2</v>
      </c>
      <c r="X194" s="464"/>
      <c r="Y194" s="458"/>
      <c r="Z194" s="458"/>
      <c r="AA194" s="458"/>
      <c r="AB194" s="89">
        <f t="shared" si="5"/>
        <v>4</v>
      </c>
      <c r="AC194" s="89">
        <f t="shared" si="6"/>
        <v>8</v>
      </c>
    </row>
    <row r="195" spans="1:29">
      <c r="A195" s="464" t="s">
        <v>174</v>
      </c>
      <c r="B195" s="464" t="s">
        <v>174</v>
      </c>
      <c r="C195" s="460" t="s">
        <v>94</v>
      </c>
      <c r="D195" s="464"/>
      <c r="E195" s="464"/>
      <c r="F195" s="464"/>
      <c r="G195" s="464"/>
      <c r="H195" s="464" t="s">
        <v>91</v>
      </c>
      <c r="I195" s="464"/>
      <c r="J195" s="460"/>
      <c r="K195" s="458">
        <v>190</v>
      </c>
      <c r="L195" s="476" t="s">
        <v>174</v>
      </c>
      <c r="M195" s="504" t="s">
        <v>1058</v>
      </c>
      <c r="N195" s="477" t="s">
        <v>1059</v>
      </c>
      <c r="O195" s="478">
        <v>39231</v>
      </c>
      <c r="P195" s="461">
        <v>2</v>
      </c>
      <c r="Q195" s="461">
        <v>2</v>
      </c>
      <c r="R195" s="479">
        <v>2</v>
      </c>
      <c r="S195" s="480"/>
      <c r="T195" s="464"/>
      <c r="U195" s="464"/>
      <c r="V195" s="480"/>
      <c r="W195" s="479">
        <v>2</v>
      </c>
      <c r="X195" s="464"/>
      <c r="Y195" s="458"/>
      <c r="Z195" s="458"/>
      <c r="AA195" s="458"/>
      <c r="AB195" s="89">
        <f t="shared" si="5"/>
        <v>4</v>
      </c>
      <c r="AC195" s="89">
        <f t="shared" si="6"/>
        <v>8</v>
      </c>
    </row>
    <row r="196" spans="1:29">
      <c r="A196" s="464" t="s">
        <v>174</v>
      </c>
      <c r="B196" s="464" t="s">
        <v>174</v>
      </c>
      <c r="C196" s="464"/>
      <c r="D196" s="464"/>
      <c r="E196" s="464"/>
      <c r="F196" s="464"/>
      <c r="G196" s="460" t="s">
        <v>84</v>
      </c>
      <c r="H196" s="464" t="s">
        <v>91</v>
      </c>
      <c r="I196" s="464"/>
      <c r="J196" s="460"/>
      <c r="K196" s="458">
        <v>191</v>
      </c>
      <c r="L196" s="476" t="s">
        <v>174</v>
      </c>
      <c r="M196" s="504" t="s">
        <v>1060</v>
      </c>
      <c r="N196" s="477" t="s">
        <v>1061</v>
      </c>
      <c r="O196" s="478">
        <v>39425</v>
      </c>
      <c r="P196" s="461">
        <v>2</v>
      </c>
      <c r="Q196" s="461">
        <v>2</v>
      </c>
      <c r="R196" s="480"/>
      <c r="S196" s="480"/>
      <c r="T196" s="464"/>
      <c r="U196" s="464"/>
      <c r="V196" s="479">
        <v>2</v>
      </c>
      <c r="W196" s="479">
        <v>2</v>
      </c>
      <c r="X196" s="464"/>
      <c r="Y196" s="458"/>
      <c r="Z196" s="458"/>
      <c r="AA196" s="458"/>
      <c r="AB196" s="89">
        <f t="shared" si="5"/>
        <v>4</v>
      </c>
      <c r="AC196" s="89">
        <f t="shared" si="6"/>
        <v>8</v>
      </c>
    </row>
    <row r="197" spans="1:29">
      <c r="A197" s="464" t="s">
        <v>174</v>
      </c>
      <c r="B197" s="464" t="s">
        <v>174</v>
      </c>
      <c r="C197" s="464"/>
      <c r="D197" s="464"/>
      <c r="E197" s="464"/>
      <c r="F197" s="464"/>
      <c r="G197" s="460" t="s">
        <v>84</v>
      </c>
      <c r="H197" s="464" t="s">
        <v>91</v>
      </c>
      <c r="I197" s="464"/>
      <c r="J197" s="460"/>
      <c r="K197" s="458">
        <v>192</v>
      </c>
      <c r="L197" s="476" t="s">
        <v>174</v>
      </c>
      <c r="M197" s="504" t="s">
        <v>1062</v>
      </c>
      <c r="N197" s="477" t="s">
        <v>1063</v>
      </c>
      <c r="O197" s="478">
        <v>39251</v>
      </c>
      <c r="P197" s="461">
        <v>2</v>
      </c>
      <c r="Q197" s="461">
        <v>2</v>
      </c>
      <c r="R197" s="480"/>
      <c r="S197" s="480"/>
      <c r="T197" s="464"/>
      <c r="U197" s="464"/>
      <c r="V197" s="479">
        <v>2</v>
      </c>
      <c r="W197" s="479">
        <v>2</v>
      </c>
      <c r="X197" s="464"/>
      <c r="Y197" s="458"/>
      <c r="Z197" s="458"/>
      <c r="AA197" s="458"/>
      <c r="AB197" s="89">
        <f t="shared" si="5"/>
        <v>4</v>
      </c>
      <c r="AC197" s="89">
        <f t="shared" si="6"/>
        <v>8</v>
      </c>
    </row>
    <row r="198" spans="1:29">
      <c r="A198" s="464" t="s">
        <v>174</v>
      </c>
      <c r="B198" s="464" t="s">
        <v>174</v>
      </c>
      <c r="C198" s="460" t="s">
        <v>94</v>
      </c>
      <c r="D198" s="464"/>
      <c r="E198" s="464"/>
      <c r="F198" s="464"/>
      <c r="G198" s="464"/>
      <c r="H198" s="464" t="s">
        <v>91</v>
      </c>
      <c r="I198" s="464"/>
      <c r="J198" s="464"/>
      <c r="K198" s="458">
        <v>193</v>
      </c>
      <c r="L198" s="476" t="s">
        <v>174</v>
      </c>
      <c r="M198" s="504" t="s">
        <v>1064</v>
      </c>
      <c r="N198" s="477" t="s">
        <v>1065</v>
      </c>
      <c r="O198" s="478">
        <v>39182</v>
      </c>
      <c r="P198" s="461">
        <v>2</v>
      </c>
      <c r="Q198" s="461">
        <v>2</v>
      </c>
      <c r="R198" s="479">
        <v>2</v>
      </c>
      <c r="S198" s="480"/>
      <c r="T198" s="464"/>
      <c r="U198" s="464"/>
      <c r="V198" s="480"/>
      <c r="W198" s="479">
        <v>2</v>
      </c>
      <c r="X198" s="464"/>
      <c r="Y198" s="458"/>
      <c r="Z198" s="458"/>
      <c r="AA198" s="458"/>
      <c r="AB198" s="89">
        <f t="shared" ref="AB198:AB261" si="7">COUNTA(P198:Z198)</f>
        <v>4</v>
      </c>
      <c r="AC198" s="89">
        <f t="shared" ref="AC198:AC261" si="8">SUM(P198:Z198)</f>
        <v>8</v>
      </c>
    </row>
    <row r="199" spans="1:29">
      <c r="A199" s="464" t="s">
        <v>174</v>
      </c>
      <c r="B199" s="464" t="s">
        <v>174</v>
      </c>
      <c r="C199" s="464"/>
      <c r="D199" s="464"/>
      <c r="E199" s="464"/>
      <c r="F199" s="464"/>
      <c r="G199" s="460" t="s">
        <v>84</v>
      </c>
      <c r="H199" s="464" t="s">
        <v>91</v>
      </c>
      <c r="I199" s="464"/>
      <c r="J199" s="464"/>
      <c r="K199" s="458">
        <v>194</v>
      </c>
      <c r="L199" s="476" t="s">
        <v>174</v>
      </c>
      <c r="M199" s="504" t="s">
        <v>1066</v>
      </c>
      <c r="N199" s="477" t="s">
        <v>1067</v>
      </c>
      <c r="O199" s="478">
        <v>39412</v>
      </c>
      <c r="P199" s="461">
        <v>2</v>
      </c>
      <c r="Q199" s="461">
        <v>2</v>
      </c>
      <c r="R199" s="480"/>
      <c r="S199" s="480"/>
      <c r="T199" s="464"/>
      <c r="U199" s="464"/>
      <c r="V199" s="479">
        <v>2</v>
      </c>
      <c r="W199" s="479">
        <v>2</v>
      </c>
      <c r="X199" s="464"/>
      <c r="Y199" s="458"/>
      <c r="Z199" s="458"/>
      <c r="AA199" s="458"/>
      <c r="AB199" s="89">
        <f t="shared" si="7"/>
        <v>4</v>
      </c>
      <c r="AC199" s="89">
        <f t="shared" si="8"/>
        <v>8</v>
      </c>
    </row>
    <row r="200" spans="1:29">
      <c r="A200" s="482" t="s">
        <v>215</v>
      </c>
      <c r="B200" s="482" t="s">
        <v>215</v>
      </c>
      <c r="C200" s="482"/>
      <c r="D200" s="482"/>
      <c r="E200" s="482"/>
      <c r="F200" s="482"/>
      <c r="G200" s="460" t="s">
        <v>86</v>
      </c>
      <c r="H200" s="482" t="s">
        <v>92</v>
      </c>
      <c r="I200" s="482"/>
      <c r="J200" s="482" t="s">
        <v>1068</v>
      </c>
      <c r="K200" s="458">
        <v>195</v>
      </c>
      <c r="L200" s="481" t="s">
        <v>215</v>
      </c>
      <c r="M200" s="482" t="s">
        <v>1069</v>
      </c>
      <c r="N200" s="483" t="s">
        <v>1070</v>
      </c>
      <c r="O200" s="484">
        <v>39222</v>
      </c>
      <c r="P200" s="482">
        <v>2</v>
      </c>
      <c r="Q200" s="482">
        <v>2</v>
      </c>
      <c r="R200" s="482"/>
      <c r="S200" s="482"/>
      <c r="T200" s="482"/>
      <c r="U200" s="482"/>
      <c r="V200" s="482">
        <v>2</v>
      </c>
      <c r="W200" s="482">
        <v>2</v>
      </c>
      <c r="X200" s="464"/>
      <c r="Y200" s="458"/>
      <c r="Z200" s="458"/>
      <c r="AA200" s="458"/>
      <c r="AB200" s="89">
        <f t="shared" si="7"/>
        <v>4</v>
      </c>
      <c r="AC200" s="89">
        <f t="shared" si="8"/>
        <v>8</v>
      </c>
    </row>
    <row r="201" spans="1:29">
      <c r="A201" s="482" t="s">
        <v>215</v>
      </c>
      <c r="B201" s="482" t="s">
        <v>215</v>
      </c>
      <c r="C201" s="482"/>
      <c r="D201" s="482"/>
      <c r="E201" s="482"/>
      <c r="F201" s="482"/>
      <c r="G201" s="460" t="s">
        <v>86</v>
      </c>
      <c r="H201" s="482" t="s">
        <v>92</v>
      </c>
      <c r="I201" s="482"/>
      <c r="J201" s="482" t="s">
        <v>1068</v>
      </c>
      <c r="K201" s="458">
        <v>196</v>
      </c>
      <c r="L201" s="481" t="s">
        <v>215</v>
      </c>
      <c r="M201" s="482" t="s">
        <v>1071</v>
      </c>
      <c r="N201" s="483" t="s">
        <v>1072</v>
      </c>
      <c r="O201" s="484">
        <v>39151</v>
      </c>
      <c r="P201" s="482">
        <v>2</v>
      </c>
      <c r="Q201" s="482">
        <v>2</v>
      </c>
      <c r="R201" s="482"/>
      <c r="S201" s="482"/>
      <c r="T201" s="482"/>
      <c r="U201" s="482"/>
      <c r="V201" s="482">
        <v>2</v>
      </c>
      <c r="W201" s="482">
        <v>2</v>
      </c>
      <c r="X201" s="464"/>
      <c r="Y201" s="458"/>
      <c r="Z201" s="458"/>
      <c r="AA201" s="458"/>
      <c r="AB201" s="89">
        <f t="shared" si="7"/>
        <v>4</v>
      </c>
      <c r="AC201" s="89">
        <f t="shared" si="8"/>
        <v>8</v>
      </c>
    </row>
    <row r="202" spans="1:29">
      <c r="A202" s="482" t="s">
        <v>215</v>
      </c>
      <c r="B202" s="482" t="s">
        <v>215</v>
      </c>
      <c r="C202" s="482"/>
      <c r="D202" s="482"/>
      <c r="E202" s="482"/>
      <c r="F202" s="482"/>
      <c r="G202" s="460" t="s">
        <v>86</v>
      </c>
      <c r="H202" s="482" t="s">
        <v>92</v>
      </c>
      <c r="I202" s="482"/>
      <c r="J202" s="482" t="s">
        <v>1068</v>
      </c>
      <c r="K202" s="458">
        <v>197</v>
      </c>
      <c r="L202" s="481" t="s">
        <v>215</v>
      </c>
      <c r="M202" s="482" t="s">
        <v>1073</v>
      </c>
      <c r="N202" s="483" t="s">
        <v>1074</v>
      </c>
      <c r="O202" s="484">
        <v>39210</v>
      </c>
      <c r="P202" s="482">
        <v>2</v>
      </c>
      <c r="Q202" s="482">
        <v>2</v>
      </c>
      <c r="R202" s="482"/>
      <c r="S202" s="482"/>
      <c r="T202" s="482"/>
      <c r="U202" s="482"/>
      <c r="V202" s="482">
        <v>2</v>
      </c>
      <c r="W202" s="482">
        <v>2</v>
      </c>
      <c r="X202" s="464"/>
      <c r="Y202" s="458"/>
      <c r="Z202" s="458"/>
      <c r="AA202" s="458"/>
      <c r="AB202" s="89">
        <f t="shared" si="7"/>
        <v>4</v>
      </c>
      <c r="AC202" s="89">
        <f t="shared" si="8"/>
        <v>8</v>
      </c>
    </row>
    <row r="203" spans="1:29">
      <c r="A203" s="482" t="s">
        <v>215</v>
      </c>
      <c r="B203" s="482" t="s">
        <v>215</v>
      </c>
      <c r="C203" s="482"/>
      <c r="D203" s="482"/>
      <c r="E203" s="482"/>
      <c r="F203" s="482"/>
      <c r="G203" s="482"/>
      <c r="H203" s="482"/>
      <c r="I203" s="482"/>
      <c r="J203" s="482" t="s">
        <v>1075</v>
      </c>
      <c r="K203" s="458">
        <v>198</v>
      </c>
      <c r="L203" s="481" t="s">
        <v>215</v>
      </c>
      <c r="M203" s="482" t="s">
        <v>1076</v>
      </c>
      <c r="N203" s="483" t="s">
        <v>1077</v>
      </c>
      <c r="O203" s="484">
        <v>39097</v>
      </c>
      <c r="P203" s="482">
        <v>4</v>
      </c>
      <c r="Q203" s="482">
        <v>4</v>
      </c>
      <c r="R203" s="482"/>
      <c r="S203" s="482"/>
      <c r="T203" s="482"/>
      <c r="U203" s="482"/>
      <c r="V203" s="482"/>
      <c r="W203" s="482"/>
      <c r="X203" s="464"/>
      <c r="Y203" s="458"/>
      <c r="Z203" s="458"/>
      <c r="AA203" s="458"/>
      <c r="AB203" s="89">
        <f t="shared" si="7"/>
        <v>2</v>
      </c>
      <c r="AC203" s="89">
        <f t="shared" si="8"/>
        <v>8</v>
      </c>
    </row>
    <row r="204" spans="1:29">
      <c r="A204" s="482" t="s">
        <v>215</v>
      </c>
      <c r="B204" s="482" t="s">
        <v>215</v>
      </c>
      <c r="C204" s="482"/>
      <c r="D204" s="482"/>
      <c r="E204" s="482"/>
      <c r="F204" s="482"/>
      <c r="G204" s="460" t="s">
        <v>86</v>
      </c>
      <c r="H204" s="482" t="s">
        <v>92</v>
      </c>
      <c r="I204" s="482"/>
      <c r="J204" s="482" t="s">
        <v>1068</v>
      </c>
      <c r="K204" s="458">
        <v>199</v>
      </c>
      <c r="L204" s="481" t="s">
        <v>215</v>
      </c>
      <c r="M204" s="482" t="s">
        <v>1078</v>
      </c>
      <c r="N204" s="483" t="s">
        <v>1079</v>
      </c>
      <c r="O204" s="484">
        <v>39299</v>
      </c>
      <c r="P204" s="482">
        <v>2</v>
      </c>
      <c r="Q204" s="482">
        <v>2</v>
      </c>
      <c r="R204" s="482"/>
      <c r="S204" s="482"/>
      <c r="T204" s="482"/>
      <c r="U204" s="482"/>
      <c r="V204" s="482">
        <v>2</v>
      </c>
      <c r="W204" s="482">
        <v>2</v>
      </c>
      <c r="X204" s="464"/>
      <c r="Y204" s="458"/>
      <c r="Z204" s="458"/>
      <c r="AA204" s="458"/>
      <c r="AB204" s="89">
        <f t="shared" si="7"/>
        <v>4</v>
      </c>
      <c r="AC204" s="89">
        <f t="shared" si="8"/>
        <v>8</v>
      </c>
    </row>
    <row r="205" spans="1:29">
      <c r="A205" s="482" t="s">
        <v>215</v>
      </c>
      <c r="B205" s="482" t="s">
        <v>215</v>
      </c>
      <c r="C205" s="485"/>
      <c r="D205" s="482"/>
      <c r="E205" s="482"/>
      <c r="F205" s="482"/>
      <c r="G205" s="460" t="s">
        <v>86</v>
      </c>
      <c r="H205" s="482" t="s">
        <v>92</v>
      </c>
      <c r="I205" s="482"/>
      <c r="J205" s="482" t="s">
        <v>1068</v>
      </c>
      <c r="K205" s="458">
        <v>200</v>
      </c>
      <c r="L205" s="481" t="s">
        <v>215</v>
      </c>
      <c r="M205" s="482" t="s">
        <v>1080</v>
      </c>
      <c r="N205" s="483" t="s">
        <v>1081</v>
      </c>
      <c r="O205" s="484">
        <v>39357</v>
      </c>
      <c r="P205" s="482">
        <v>2</v>
      </c>
      <c r="Q205" s="482">
        <v>2</v>
      </c>
      <c r="R205" s="482"/>
      <c r="S205" s="482"/>
      <c r="T205" s="482"/>
      <c r="U205" s="482"/>
      <c r="V205" s="482">
        <v>2</v>
      </c>
      <c r="W205" s="482">
        <v>2</v>
      </c>
      <c r="X205" s="464"/>
      <c r="Y205" s="458"/>
      <c r="Z205" s="458"/>
      <c r="AA205" s="458"/>
      <c r="AB205" s="89">
        <f t="shared" si="7"/>
        <v>4</v>
      </c>
      <c r="AC205" s="89">
        <f t="shared" si="8"/>
        <v>8</v>
      </c>
    </row>
    <row r="206" spans="1:29">
      <c r="A206" s="482" t="s">
        <v>215</v>
      </c>
      <c r="B206" s="482" t="s">
        <v>215</v>
      </c>
      <c r="C206" s="486" t="s">
        <v>97</v>
      </c>
      <c r="D206" s="482"/>
      <c r="E206" s="482"/>
      <c r="F206" s="482"/>
      <c r="G206" s="460" t="s">
        <v>86</v>
      </c>
      <c r="H206" s="482" t="s">
        <v>92</v>
      </c>
      <c r="I206" s="482"/>
      <c r="J206" s="482" t="s">
        <v>1068</v>
      </c>
      <c r="K206" s="458">
        <v>201</v>
      </c>
      <c r="L206" s="481" t="s">
        <v>215</v>
      </c>
      <c r="M206" s="482" t="s">
        <v>1082</v>
      </c>
      <c r="N206" s="483" t="s">
        <v>1083</v>
      </c>
      <c r="O206" s="484">
        <v>39107</v>
      </c>
      <c r="P206" s="482">
        <v>2</v>
      </c>
      <c r="Q206" s="482">
        <v>2</v>
      </c>
      <c r="R206" s="482">
        <v>2</v>
      </c>
      <c r="S206" s="482"/>
      <c r="T206" s="482"/>
      <c r="U206" s="482"/>
      <c r="V206" s="482">
        <v>2</v>
      </c>
      <c r="W206" s="482">
        <v>2</v>
      </c>
      <c r="X206" s="464"/>
      <c r="Y206" s="458"/>
      <c r="Z206" s="458"/>
      <c r="AA206" s="458"/>
      <c r="AB206" s="89">
        <f t="shared" si="7"/>
        <v>5</v>
      </c>
      <c r="AC206" s="89">
        <f t="shared" si="8"/>
        <v>10</v>
      </c>
    </row>
    <row r="207" spans="1:29">
      <c r="A207" s="482" t="s">
        <v>215</v>
      </c>
      <c r="B207" s="482" t="s">
        <v>215</v>
      </c>
      <c r="C207" s="482"/>
      <c r="D207" s="482"/>
      <c r="E207" s="482"/>
      <c r="F207" s="482"/>
      <c r="G207" s="460" t="s">
        <v>86</v>
      </c>
      <c r="H207" s="482" t="s">
        <v>92</v>
      </c>
      <c r="I207" s="482"/>
      <c r="J207" s="482" t="s">
        <v>1075</v>
      </c>
      <c r="K207" s="458">
        <v>202</v>
      </c>
      <c r="L207" s="481" t="s">
        <v>215</v>
      </c>
      <c r="M207" s="482" t="s">
        <v>1084</v>
      </c>
      <c r="N207" s="483" t="s">
        <v>1085</v>
      </c>
      <c r="O207" s="484">
        <v>39270</v>
      </c>
      <c r="P207" s="482">
        <v>2</v>
      </c>
      <c r="Q207" s="482">
        <v>2</v>
      </c>
      <c r="R207" s="482"/>
      <c r="S207" s="482"/>
      <c r="T207" s="482"/>
      <c r="U207" s="482"/>
      <c r="V207" s="482">
        <v>2</v>
      </c>
      <c r="W207" s="482">
        <v>2</v>
      </c>
      <c r="X207" s="464"/>
      <c r="Y207" s="458"/>
      <c r="Z207" s="458"/>
      <c r="AA207" s="458"/>
      <c r="AB207" s="89">
        <f t="shared" si="7"/>
        <v>4</v>
      </c>
      <c r="AC207" s="89">
        <f t="shared" si="8"/>
        <v>8</v>
      </c>
    </row>
    <row r="208" spans="1:29">
      <c r="A208" s="482"/>
      <c r="B208" s="482"/>
      <c r="C208" s="482"/>
      <c r="D208" s="482"/>
      <c r="E208" s="482"/>
      <c r="F208" s="482"/>
      <c r="G208" s="482"/>
      <c r="H208" s="482"/>
      <c r="I208" s="482"/>
      <c r="J208" s="482" t="s">
        <v>1086</v>
      </c>
      <c r="K208" s="458">
        <v>203</v>
      </c>
      <c r="L208" s="481" t="s">
        <v>215</v>
      </c>
      <c r="M208" s="482" t="s">
        <v>1087</v>
      </c>
      <c r="N208" s="483" t="s">
        <v>1088</v>
      </c>
      <c r="O208" s="484">
        <v>39236</v>
      </c>
      <c r="P208" s="482"/>
      <c r="Q208" s="482"/>
      <c r="R208" s="482"/>
      <c r="S208" s="482"/>
      <c r="T208" s="482"/>
      <c r="U208" s="482"/>
      <c r="V208" s="482"/>
      <c r="W208" s="482"/>
      <c r="X208" s="464"/>
      <c r="Y208" s="458"/>
      <c r="Z208" s="458"/>
      <c r="AA208" s="458"/>
      <c r="AB208" s="89">
        <f t="shared" si="7"/>
        <v>0</v>
      </c>
      <c r="AC208" s="89">
        <f t="shared" si="8"/>
        <v>0</v>
      </c>
    </row>
    <row r="209" spans="1:29">
      <c r="A209" s="482" t="s">
        <v>215</v>
      </c>
      <c r="B209" s="482" t="s">
        <v>215</v>
      </c>
      <c r="C209" s="482"/>
      <c r="D209" s="482"/>
      <c r="E209" s="482"/>
      <c r="F209" s="482"/>
      <c r="G209" s="460" t="s">
        <v>86</v>
      </c>
      <c r="H209" s="482" t="s">
        <v>92</v>
      </c>
      <c r="I209" s="482"/>
      <c r="J209" s="482" t="s">
        <v>1068</v>
      </c>
      <c r="K209" s="458">
        <v>204</v>
      </c>
      <c r="L209" s="481" t="s">
        <v>215</v>
      </c>
      <c r="M209" s="482" t="s">
        <v>1089</v>
      </c>
      <c r="N209" s="483" t="s">
        <v>1090</v>
      </c>
      <c r="O209" s="484">
        <v>39163</v>
      </c>
      <c r="P209" s="482">
        <v>2</v>
      </c>
      <c r="Q209" s="482">
        <v>2</v>
      </c>
      <c r="R209" s="482"/>
      <c r="S209" s="482"/>
      <c r="T209" s="482"/>
      <c r="U209" s="482"/>
      <c r="V209" s="482">
        <v>2</v>
      </c>
      <c r="W209" s="482">
        <v>2</v>
      </c>
      <c r="X209" s="464"/>
      <c r="Y209" s="458"/>
      <c r="Z209" s="458"/>
      <c r="AA209" s="458"/>
      <c r="AB209" s="89">
        <f t="shared" si="7"/>
        <v>4</v>
      </c>
      <c r="AC209" s="89">
        <f t="shared" si="8"/>
        <v>8</v>
      </c>
    </row>
    <row r="210" spans="1:29">
      <c r="A210" s="482" t="s">
        <v>215</v>
      </c>
      <c r="B210" s="482" t="s">
        <v>215</v>
      </c>
      <c r="C210" s="486" t="s">
        <v>97</v>
      </c>
      <c r="D210" s="482"/>
      <c r="E210" s="482"/>
      <c r="F210" s="482"/>
      <c r="G210" s="482"/>
      <c r="H210" s="482" t="s">
        <v>92</v>
      </c>
      <c r="I210" s="460" t="s">
        <v>89</v>
      </c>
      <c r="J210" s="482" t="s">
        <v>1091</v>
      </c>
      <c r="K210" s="458">
        <v>205</v>
      </c>
      <c r="L210" s="481" t="s">
        <v>215</v>
      </c>
      <c r="M210" s="482" t="s">
        <v>1092</v>
      </c>
      <c r="N210" s="483" t="s">
        <v>1093</v>
      </c>
      <c r="O210" s="484">
        <v>39235</v>
      </c>
      <c r="P210" s="482">
        <v>2</v>
      </c>
      <c r="Q210" s="482">
        <v>2</v>
      </c>
      <c r="R210" s="482">
        <v>2</v>
      </c>
      <c r="S210" s="482"/>
      <c r="T210" s="482"/>
      <c r="U210" s="482"/>
      <c r="V210" s="482"/>
      <c r="W210" s="482">
        <v>2</v>
      </c>
      <c r="X210" s="464">
        <v>2</v>
      </c>
      <c r="Y210" s="458"/>
      <c r="Z210" s="458"/>
      <c r="AA210" s="458"/>
      <c r="AB210" s="89">
        <f t="shared" si="7"/>
        <v>5</v>
      </c>
      <c r="AC210" s="89">
        <f t="shared" si="8"/>
        <v>10</v>
      </c>
    </row>
    <row r="211" spans="1:29">
      <c r="A211" s="482" t="s">
        <v>215</v>
      </c>
      <c r="B211" s="482" t="s">
        <v>215</v>
      </c>
      <c r="C211" s="482"/>
      <c r="D211" s="482"/>
      <c r="E211" s="482"/>
      <c r="F211" s="482"/>
      <c r="G211" s="460" t="s">
        <v>86</v>
      </c>
      <c r="H211" s="482" t="s">
        <v>92</v>
      </c>
      <c r="I211" s="482"/>
      <c r="J211" s="482" t="s">
        <v>1068</v>
      </c>
      <c r="K211" s="458">
        <v>206</v>
      </c>
      <c r="L211" s="481" t="s">
        <v>215</v>
      </c>
      <c r="M211" s="482" t="s">
        <v>1094</v>
      </c>
      <c r="N211" s="483" t="s">
        <v>1095</v>
      </c>
      <c r="O211" s="484">
        <v>39138</v>
      </c>
      <c r="P211" s="482">
        <v>2</v>
      </c>
      <c r="Q211" s="482">
        <v>2</v>
      </c>
      <c r="R211" s="482"/>
      <c r="S211" s="482"/>
      <c r="T211" s="482"/>
      <c r="U211" s="482"/>
      <c r="V211" s="482">
        <v>2</v>
      </c>
      <c r="W211" s="482">
        <v>2</v>
      </c>
      <c r="X211" s="464"/>
      <c r="Y211" s="458"/>
      <c r="Z211" s="458"/>
      <c r="AA211" s="458"/>
      <c r="AB211" s="89">
        <f t="shared" si="7"/>
        <v>4</v>
      </c>
      <c r="AC211" s="89">
        <f t="shared" si="8"/>
        <v>8</v>
      </c>
    </row>
    <row r="212" spans="1:29">
      <c r="A212" s="482" t="s">
        <v>215</v>
      </c>
      <c r="B212" s="482" t="s">
        <v>215</v>
      </c>
      <c r="C212" s="482"/>
      <c r="D212" s="482"/>
      <c r="E212" s="482"/>
      <c r="F212" s="482"/>
      <c r="G212" s="482"/>
      <c r="H212" s="482"/>
      <c r="I212" s="482"/>
      <c r="J212" s="482" t="s">
        <v>1096</v>
      </c>
      <c r="K212" s="458">
        <v>207</v>
      </c>
      <c r="L212" s="481" t="s">
        <v>215</v>
      </c>
      <c r="M212" s="482" t="s">
        <v>1097</v>
      </c>
      <c r="N212" s="483" t="s">
        <v>1098</v>
      </c>
      <c r="O212" s="484">
        <v>39286</v>
      </c>
      <c r="P212" s="482">
        <v>4</v>
      </c>
      <c r="Q212" s="482">
        <v>4</v>
      </c>
      <c r="R212" s="482"/>
      <c r="S212" s="482"/>
      <c r="T212" s="482"/>
      <c r="U212" s="482"/>
      <c r="V212" s="482"/>
      <c r="W212" s="482"/>
      <c r="X212" s="464"/>
      <c r="Y212" s="458"/>
      <c r="Z212" s="458"/>
      <c r="AA212" s="458"/>
      <c r="AB212" s="89">
        <f t="shared" si="7"/>
        <v>2</v>
      </c>
      <c r="AC212" s="89">
        <f t="shared" si="8"/>
        <v>8</v>
      </c>
    </row>
    <row r="213" spans="1:29">
      <c r="A213" s="482" t="s">
        <v>215</v>
      </c>
      <c r="B213" s="482" t="s">
        <v>215</v>
      </c>
      <c r="C213" s="482"/>
      <c r="D213" s="482"/>
      <c r="E213" s="482"/>
      <c r="F213" s="482"/>
      <c r="G213" s="460" t="s">
        <v>86</v>
      </c>
      <c r="H213" s="482" t="s">
        <v>92</v>
      </c>
      <c r="I213" s="482"/>
      <c r="J213" s="482" t="s">
        <v>1068</v>
      </c>
      <c r="K213" s="458">
        <v>208</v>
      </c>
      <c r="L213" s="481" t="s">
        <v>215</v>
      </c>
      <c r="M213" s="482" t="s">
        <v>1099</v>
      </c>
      <c r="N213" s="483" t="s">
        <v>1100</v>
      </c>
      <c r="O213" s="484">
        <v>39356</v>
      </c>
      <c r="P213" s="482">
        <v>2</v>
      </c>
      <c r="Q213" s="482">
        <v>2</v>
      </c>
      <c r="R213" s="482"/>
      <c r="S213" s="482"/>
      <c r="T213" s="482"/>
      <c r="U213" s="482"/>
      <c r="V213" s="482">
        <v>2</v>
      </c>
      <c r="W213" s="482">
        <v>2</v>
      </c>
      <c r="X213" s="464"/>
      <c r="Y213" s="458"/>
      <c r="Z213" s="458"/>
      <c r="AA213" s="458"/>
      <c r="AB213" s="89">
        <f t="shared" si="7"/>
        <v>4</v>
      </c>
      <c r="AC213" s="89">
        <f t="shared" si="8"/>
        <v>8</v>
      </c>
    </row>
    <row r="214" spans="1:29">
      <c r="A214" s="482" t="s">
        <v>215</v>
      </c>
      <c r="B214" s="482" t="s">
        <v>215</v>
      </c>
      <c r="C214" s="482"/>
      <c r="D214" s="482"/>
      <c r="E214" s="482"/>
      <c r="F214" s="482"/>
      <c r="G214" s="460" t="s">
        <v>86</v>
      </c>
      <c r="H214" s="482" t="s">
        <v>92</v>
      </c>
      <c r="I214" s="482"/>
      <c r="J214" s="482" t="s">
        <v>1068</v>
      </c>
      <c r="K214" s="458">
        <v>209</v>
      </c>
      <c r="L214" s="481" t="s">
        <v>215</v>
      </c>
      <c r="M214" s="482" t="s">
        <v>1101</v>
      </c>
      <c r="N214" s="483" t="s">
        <v>1102</v>
      </c>
      <c r="O214" s="484">
        <v>39317</v>
      </c>
      <c r="P214" s="482">
        <v>2</v>
      </c>
      <c r="Q214" s="482">
        <v>2</v>
      </c>
      <c r="R214" s="482"/>
      <c r="S214" s="482"/>
      <c r="T214" s="482"/>
      <c r="U214" s="482"/>
      <c r="V214" s="482">
        <v>2</v>
      </c>
      <c r="W214" s="482">
        <v>2</v>
      </c>
      <c r="X214" s="464"/>
      <c r="Y214" s="458"/>
      <c r="Z214" s="458"/>
      <c r="AA214" s="458"/>
      <c r="AB214" s="89">
        <f t="shared" si="7"/>
        <v>4</v>
      </c>
      <c r="AC214" s="89">
        <f t="shared" si="8"/>
        <v>8</v>
      </c>
    </row>
    <row r="215" spans="1:29">
      <c r="A215" s="482" t="s">
        <v>215</v>
      </c>
      <c r="B215" s="482" t="s">
        <v>215</v>
      </c>
      <c r="C215" s="482"/>
      <c r="D215" s="482"/>
      <c r="E215" s="482"/>
      <c r="F215" s="482"/>
      <c r="G215" s="460" t="s">
        <v>86</v>
      </c>
      <c r="H215" s="482" t="s">
        <v>92</v>
      </c>
      <c r="I215" s="482"/>
      <c r="J215" s="482" t="s">
        <v>1096</v>
      </c>
      <c r="K215" s="458">
        <v>210</v>
      </c>
      <c r="L215" s="481" t="s">
        <v>215</v>
      </c>
      <c r="M215" s="482" t="s">
        <v>1103</v>
      </c>
      <c r="N215" s="483" t="s">
        <v>1104</v>
      </c>
      <c r="O215" s="484">
        <v>39085</v>
      </c>
      <c r="P215" s="482">
        <v>2</v>
      </c>
      <c r="Q215" s="482">
        <v>2</v>
      </c>
      <c r="R215" s="482"/>
      <c r="S215" s="482"/>
      <c r="T215" s="482"/>
      <c r="U215" s="482"/>
      <c r="V215" s="482">
        <v>2</v>
      </c>
      <c r="W215" s="482">
        <v>2</v>
      </c>
      <c r="X215" s="464"/>
      <c r="Y215" s="458"/>
      <c r="Z215" s="458"/>
      <c r="AA215" s="458"/>
      <c r="AB215" s="89">
        <f t="shared" si="7"/>
        <v>4</v>
      </c>
      <c r="AC215" s="89">
        <f t="shared" si="8"/>
        <v>8</v>
      </c>
    </row>
    <row r="216" spans="1:29">
      <c r="A216" s="482"/>
      <c r="B216" s="482" t="s">
        <v>215</v>
      </c>
      <c r="C216" s="482"/>
      <c r="D216" s="482"/>
      <c r="E216" s="482"/>
      <c r="F216" s="482"/>
      <c r="G216" s="460" t="s">
        <v>86</v>
      </c>
      <c r="H216" s="482" t="s">
        <v>92</v>
      </c>
      <c r="I216" s="482"/>
      <c r="J216" s="482" t="s">
        <v>1068</v>
      </c>
      <c r="K216" s="458">
        <v>211</v>
      </c>
      <c r="L216" s="481" t="s">
        <v>215</v>
      </c>
      <c r="M216" s="482" t="s">
        <v>1105</v>
      </c>
      <c r="N216" s="483" t="s">
        <v>1106</v>
      </c>
      <c r="O216" s="484">
        <v>39163</v>
      </c>
      <c r="P216" s="482"/>
      <c r="Q216" s="482">
        <v>4</v>
      </c>
      <c r="R216" s="482"/>
      <c r="S216" s="482"/>
      <c r="T216" s="482"/>
      <c r="U216" s="482"/>
      <c r="V216" s="482">
        <v>2</v>
      </c>
      <c r="W216" s="482">
        <v>2</v>
      </c>
      <c r="X216" s="464"/>
      <c r="Y216" s="458"/>
      <c r="Z216" s="458"/>
      <c r="AA216" s="458"/>
      <c r="AB216" s="89">
        <f t="shared" si="7"/>
        <v>3</v>
      </c>
      <c r="AC216" s="89">
        <f t="shared" si="8"/>
        <v>8</v>
      </c>
    </row>
    <row r="217" spans="1:29">
      <c r="A217" s="482" t="s">
        <v>215</v>
      </c>
      <c r="B217" s="482" t="s">
        <v>215</v>
      </c>
      <c r="C217" s="486" t="s">
        <v>97</v>
      </c>
      <c r="D217" s="493" t="s">
        <v>58</v>
      </c>
      <c r="E217" s="482"/>
      <c r="F217" s="482"/>
      <c r="G217" s="482"/>
      <c r="H217" s="482"/>
      <c r="I217" s="482"/>
      <c r="J217" s="482" t="s">
        <v>1086</v>
      </c>
      <c r="K217" s="458">
        <v>212</v>
      </c>
      <c r="L217" s="481" t="s">
        <v>215</v>
      </c>
      <c r="M217" s="482" t="s">
        <v>1107</v>
      </c>
      <c r="N217" s="483" t="s">
        <v>1108</v>
      </c>
      <c r="O217" s="484">
        <v>39092</v>
      </c>
      <c r="P217" s="482">
        <v>2</v>
      </c>
      <c r="Q217" s="482">
        <v>2</v>
      </c>
      <c r="R217" s="482">
        <v>2</v>
      </c>
      <c r="S217" s="482">
        <v>2</v>
      </c>
      <c r="T217" s="482"/>
      <c r="U217" s="482"/>
      <c r="V217" s="482"/>
      <c r="W217" s="482"/>
      <c r="X217" s="464"/>
      <c r="Y217" s="458"/>
      <c r="Z217" s="458"/>
      <c r="AA217" s="458"/>
      <c r="AB217" s="89">
        <f t="shared" si="7"/>
        <v>4</v>
      </c>
      <c r="AC217" s="89">
        <f t="shared" si="8"/>
        <v>8</v>
      </c>
    </row>
    <row r="218" spans="1:29">
      <c r="A218" s="482" t="s">
        <v>215</v>
      </c>
      <c r="B218" s="482" t="s">
        <v>215</v>
      </c>
      <c r="C218" s="482"/>
      <c r="D218" s="482"/>
      <c r="E218" s="482"/>
      <c r="F218" s="482"/>
      <c r="G218" s="460" t="s">
        <v>86</v>
      </c>
      <c r="H218" s="482" t="s">
        <v>92</v>
      </c>
      <c r="I218" s="482"/>
      <c r="J218" s="482" t="s">
        <v>1068</v>
      </c>
      <c r="K218" s="458">
        <v>213</v>
      </c>
      <c r="L218" s="481" t="s">
        <v>215</v>
      </c>
      <c r="M218" s="482" t="s">
        <v>1109</v>
      </c>
      <c r="N218" s="483" t="s">
        <v>1110</v>
      </c>
      <c r="O218" s="484">
        <v>39300</v>
      </c>
      <c r="P218" s="482">
        <v>2</v>
      </c>
      <c r="Q218" s="482">
        <v>2</v>
      </c>
      <c r="R218" s="482"/>
      <c r="S218" s="482"/>
      <c r="T218" s="482"/>
      <c r="U218" s="482"/>
      <c r="V218" s="482">
        <v>2</v>
      </c>
      <c r="W218" s="482">
        <v>2</v>
      </c>
      <c r="X218" s="464"/>
      <c r="Y218" s="458"/>
      <c r="Z218" s="458"/>
      <c r="AA218" s="458"/>
      <c r="AB218" s="89">
        <f t="shared" si="7"/>
        <v>4</v>
      </c>
      <c r="AC218" s="89">
        <f t="shared" si="8"/>
        <v>8</v>
      </c>
    </row>
    <row r="219" spans="1:29">
      <c r="A219" s="482" t="s">
        <v>215</v>
      </c>
      <c r="B219" s="482" t="s">
        <v>215</v>
      </c>
      <c r="C219" s="482"/>
      <c r="D219" s="482"/>
      <c r="E219" s="482"/>
      <c r="F219" s="482"/>
      <c r="G219" s="460" t="s">
        <v>86</v>
      </c>
      <c r="H219" s="482" t="s">
        <v>92</v>
      </c>
      <c r="I219" s="482"/>
      <c r="J219" s="482" t="s">
        <v>1068</v>
      </c>
      <c r="K219" s="458">
        <v>214</v>
      </c>
      <c r="L219" s="481" t="s">
        <v>215</v>
      </c>
      <c r="M219" s="482" t="s">
        <v>1111</v>
      </c>
      <c r="N219" s="483" t="s">
        <v>1112</v>
      </c>
      <c r="O219" s="484">
        <v>39110</v>
      </c>
      <c r="P219" s="482">
        <v>2</v>
      </c>
      <c r="Q219" s="482">
        <v>2</v>
      </c>
      <c r="R219" s="482"/>
      <c r="S219" s="482"/>
      <c r="T219" s="482"/>
      <c r="U219" s="482"/>
      <c r="V219" s="482">
        <v>2</v>
      </c>
      <c r="W219" s="482">
        <v>2</v>
      </c>
      <c r="X219" s="464"/>
      <c r="Y219" s="458"/>
      <c r="Z219" s="458"/>
      <c r="AA219" s="458"/>
      <c r="AB219" s="89">
        <f t="shared" si="7"/>
        <v>4</v>
      </c>
      <c r="AC219" s="89">
        <f t="shared" si="8"/>
        <v>8</v>
      </c>
    </row>
    <row r="220" spans="1:29">
      <c r="A220" s="482" t="s">
        <v>215</v>
      </c>
      <c r="B220" s="482" t="s">
        <v>215</v>
      </c>
      <c r="C220" s="482"/>
      <c r="D220" s="482"/>
      <c r="E220" s="482"/>
      <c r="F220" s="482"/>
      <c r="G220" s="460" t="s">
        <v>86</v>
      </c>
      <c r="H220" s="482" t="s">
        <v>92</v>
      </c>
      <c r="I220" s="482"/>
      <c r="J220" s="482" t="s">
        <v>1068</v>
      </c>
      <c r="K220" s="458">
        <v>215</v>
      </c>
      <c r="L220" s="481" t="s">
        <v>215</v>
      </c>
      <c r="M220" s="482" t="s">
        <v>1113</v>
      </c>
      <c r="N220" s="483" t="s">
        <v>1114</v>
      </c>
      <c r="O220" s="484">
        <v>39088</v>
      </c>
      <c r="P220" s="482">
        <v>2</v>
      </c>
      <c r="Q220" s="482">
        <v>2</v>
      </c>
      <c r="R220" s="482"/>
      <c r="S220" s="482"/>
      <c r="T220" s="482"/>
      <c r="U220" s="482"/>
      <c r="V220" s="482">
        <v>2</v>
      </c>
      <c r="W220" s="482">
        <v>2</v>
      </c>
      <c r="X220" s="464"/>
      <c r="Y220" s="458"/>
      <c r="Z220" s="458"/>
      <c r="AA220" s="458"/>
      <c r="AB220" s="89">
        <f t="shared" si="7"/>
        <v>4</v>
      </c>
      <c r="AC220" s="89">
        <f t="shared" si="8"/>
        <v>8</v>
      </c>
    </row>
    <row r="221" spans="1:29">
      <c r="A221" s="482" t="s">
        <v>215</v>
      </c>
      <c r="B221" s="482" t="s">
        <v>215</v>
      </c>
      <c r="C221" s="482"/>
      <c r="D221" s="482"/>
      <c r="E221" s="482"/>
      <c r="F221" s="482"/>
      <c r="G221" s="460" t="s">
        <v>86</v>
      </c>
      <c r="H221" s="482" t="s">
        <v>92</v>
      </c>
      <c r="I221" s="482"/>
      <c r="J221" s="482" t="s">
        <v>1068</v>
      </c>
      <c r="K221" s="458">
        <v>216</v>
      </c>
      <c r="L221" s="481" t="s">
        <v>215</v>
      </c>
      <c r="M221" s="482" t="s">
        <v>1115</v>
      </c>
      <c r="N221" s="483" t="s">
        <v>1116</v>
      </c>
      <c r="O221" s="487">
        <v>39447</v>
      </c>
      <c r="P221" s="482">
        <v>2</v>
      </c>
      <c r="Q221" s="482">
        <v>2</v>
      </c>
      <c r="R221" s="482"/>
      <c r="S221" s="482"/>
      <c r="T221" s="482"/>
      <c r="U221" s="482"/>
      <c r="V221" s="482">
        <v>2</v>
      </c>
      <c r="W221" s="482">
        <v>2</v>
      </c>
      <c r="X221" s="464"/>
      <c r="Y221" s="458"/>
      <c r="Z221" s="458"/>
      <c r="AA221" s="458"/>
      <c r="AB221" s="89">
        <f t="shared" si="7"/>
        <v>4</v>
      </c>
      <c r="AC221" s="89">
        <f t="shared" si="8"/>
        <v>8</v>
      </c>
    </row>
    <row r="222" spans="1:29">
      <c r="A222" s="482" t="s">
        <v>215</v>
      </c>
      <c r="B222" s="482" t="s">
        <v>215</v>
      </c>
      <c r="C222" s="482"/>
      <c r="D222" s="482"/>
      <c r="E222" s="482"/>
      <c r="F222" s="482"/>
      <c r="G222" s="460" t="s">
        <v>86</v>
      </c>
      <c r="H222" s="482" t="s">
        <v>92</v>
      </c>
      <c r="I222" s="482"/>
      <c r="J222" s="482" t="s">
        <v>1068</v>
      </c>
      <c r="K222" s="458">
        <v>217</v>
      </c>
      <c r="L222" s="481" t="s">
        <v>215</v>
      </c>
      <c r="M222" s="482" t="s">
        <v>1117</v>
      </c>
      <c r="N222" s="483" t="s">
        <v>1118</v>
      </c>
      <c r="O222" s="487">
        <v>39366</v>
      </c>
      <c r="P222" s="482">
        <v>2</v>
      </c>
      <c r="Q222" s="482">
        <v>2</v>
      </c>
      <c r="R222" s="482"/>
      <c r="S222" s="482"/>
      <c r="T222" s="482"/>
      <c r="U222" s="482"/>
      <c r="V222" s="482">
        <v>2</v>
      </c>
      <c r="W222" s="482">
        <v>2</v>
      </c>
      <c r="X222" s="464"/>
      <c r="Y222" s="458"/>
      <c r="Z222" s="458"/>
      <c r="AA222" s="458"/>
      <c r="AB222" s="89">
        <f t="shared" si="7"/>
        <v>4</v>
      </c>
      <c r="AC222" s="89">
        <f t="shared" si="8"/>
        <v>8</v>
      </c>
    </row>
    <row r="223" spans="1:29">
      <c r="A223" s="482" t="s">
        <v>215</v>
      </c>
      <c r="B223" s="482" t="s">
        <v>215</v>
      </c>
      <c r="C223" s="482"/>
      <c r="D223" s="482"/>
      <c r="E223" s="482"/>
      <c r="F223" s="482"/>
      <c r="G223" s="460" t="s">
        <v>86</v>
      </c>
      <c r="H223" s="482" t="s">
        <v>92</v>
      </c>
      <c r="I223" s="482"/>
      <c r="J223" s="482" t="s">
        <v>1068</v>
      </c>
      <c r="K223" s="458">
        <v>218</v>
      </c>
      <c r="L223" s="481" t="s">
        <v>215</v>
      </c>
      <c r="M223" s="482" t="s">
        <v>1119</v>
      </c>
      <c r="N223" s="483" t="s">
        <v>1120</v>
      </c>
      <c r="O223" s="484">
        <v>39095</v>
      </c>
      <c r="P223" s="482">
        <v>2</v>
      </c>
      <c r="Q223" s="482">
        <v>2</v>
      </c>
      <c r="R223" s="482"/>
      <c r="S223" s="482"/>
      <c r="T223" s="482"/>
      <c r="U223" s="482"/>
      <c r="V223" s="482">
        <v>2</v>
      </c>
      <c r="W223" s="482">
        <v>2</v>
      </c>
      <c r="X223" s="464"/>
      <c r="Y223" s="458"/>
      <c r="Z223" s="458"/>
      <c r="AA223" s="458"/>
      <c r="AB223" s="89">
        <f t="shared" si="7"/>
        <v>4</v>
      </c>
      <c r="AC223" s="89">
        <f t="shared" si="8"/>
        <v>8</v>
      </c>
    </row>
    <row r="224" spans="1:29">
      <c r="A224" s="482" t="s">
        <v>215</v>
      </c>
      <c r="B224" s="482" t="s">
        <v>215</v>
      </c>
      <c r="C224" s="482"/>
      <c r="D224" s="482"/>
      <c r="E224" s="482"/>
      <c r="F224" s="482"/>
      <c r="G224" s="460" t="s">
        <v>86</v>
      </c>
      <c r="H224" s="482" t="s">
        <v>92</v>
      </c>
      <c r="I224" s="482"/>
      <c r="J224" s="482" t="s">
        <v>1068</v>
      </c>
      <c r="K224" s="458">
        <v>219</v>
      </c>
      <c r="L224" s="481" t="s">
        <v>215</v>
      </c>
      <c r="M224" s="482" t="s">
        <v>1121</v>
      </c>
      <c r="N224" s="483" t="s">
        <v>1122</v>
      </c>
      <c r="O224" s="484">
        <v>39090</v>
      </c>
      <c r="P224" s="482">
        <v>2</v>
      </c>
      <c r="Q224" s="482">
        <v>2</v>
      </c>
      <c r="R224" s="482"/>
      <c r="S224" s="482"/>
      <c r="T224" s="482"/>
      <c r="U224" s="482"/>
      <c r="V224" s="482">
        <v>2</v>
      </c>
      <c r="W224" s="482">
        <v>2</v>
      </c>
      <c r="X224" s="464"/>
      <c r="Y224" s="458"/>
      <c r="Z224" s="458"/>
      <c r="AA224" s="458"/>
      <c r="AB224" s="89">
        <f t="shared" si="7"/>
        <v>4</v>
      </c>
      <c r="AC224" s="89">
        <f t="shared" si="8"/>
        <v>8</v>
      </c>
    </row>
    <row r="225" spans="1:29">
      <c r="A225" s="482" t="s">
        <v>215</v>
      </c>
      <c r="B225" s="482" t="s">
        <v>215</v>
      </c>
      <c r="C225" s="482"/>
      <c r="D225" s="482"/>
      <c r="E225" s="482"/>
      <c r="F225" s="482"/>
      <c r="G225" s="460" t="s">
        <v>86</v>
      </c>
      <c r="H225" s="482" t="s">
        <v>92</v>
      </c>
      <c r="I225" s="482"/>
      <c r="J225" s="482" t="s">
        <v>1068</v>
      </c>
      <c r="K225" s="458">
        <v>220</v>
      </c>
      <c r="L225" s="481" t="s">
        <v>215</v>
      </c>
      <c r="M225" s="482" t="s">
        <v>1123</v>
      </c>
      <c r="N225" s="483" t="s">
        <v>1124</v>
      </c>
      <c r="O225" s="484">
        <v>39119</v>
      </c>
      <c r="P225" s="482">
        <v>2</v>
      </c>
      <c r="Q225" s="482">
        <v>2</v>
      </c>
      <c r="R225" s="482"/>
      <c r="S225" s="482"/>
      <c r="T225" s="482"/>
      <c r="U225" s="482"/>
      <c r="V225" s="482">
        <v>2</v>
      </c>
      <c r="W225" s="482">
        <v>2</v>
      </c>
      <c r="X225" s="464"/>
      <c r="Y225" s="458"/>
      <c r="Z225" s="458"/>
      <c r="AA225" s="458"/>
      <c r="AB225" s="89">
        <f t="shared" si="7"/>
        <v>4</v>
      </c>
      <c r="AC225" s="89">
        <f t="shared" si="8"/>
        <v>8</v>
      </c>
    </row>
    <row r="226" spans="1:29">
      <c r="A226" s="482" t="s">
        <v>215</v>
      </c>
      <c r="B226" s="482" t="s">
        <v>215</v>
      </c>
      <c r="C226" s="482"/>
      <c r="D226" s="482"/>
      <c r="E226" s="482"/>
      <c r="F226" s="482"/>
      <c r="G226" s="460" t="s">
        <v>86</v>
      </c>
      <c r="H226" s="482" t="s">
        <v>92</v>
      </c>
      <c r="I226" s="482"/>
      <c r="J226" s="482" t="s">
        <v>1068</v>
      </c>
      <c r="K226" s="458">
        <v>221</v>
      </c>
      <c r="L226" s="481" t="s">
        <v>215</v>
      </c>
      <c r="M226" s="482" t="s">
        <v>1125</v>
      </c>
      <c r="N226" s="483" t="s">
        <v>1126</v>
      </c>
      <c r="O226" s="484">
        <v>38687</v>
      </c>
      <c r="P226" s="482">
        <v>2</v>
      </c>
      <c r="Q226" s="482">
        <v>2</v>
      </c>
      <c r="R226" s="482"/>
      <c r="S226" s="482"/>
      <c r="T226" s="482"/>
      <c r="U226" s="482"/>
      <c r="V226" s="482">
        <v>2</v>
      </c>
      <c r="W226" s="482">
        <v>2</v>
      </c>
      <c r="X226" s="464"/>
      <c r="Y226" s="458"/>
      <c r="Z226" s="458"/>
      <c r="AA226" s="458"/>
      <c r="AB226" s="89">
        <f t="shared" si="7"/>
        <v>4</v>
      </c>
      <c r="AC226" s="89">
        <f t="shared" si="8"/>
        <v>8</v>
      </c>
    </row>
    <row r="227" spans="1:29">
      <c r="A227" s="482" t="s">
        <v>215</v>
      </c>
      <c r="B227" s="482" t="s">
        <v>215</v>
      </c>
      <c r="C227" s="482"/>
      <c r="D227" s="482"/>
      <c r="E227" s="482"/>
      <c r="F227" s="482"/>
      <c r="G227" s="460" t="s">
        <v>86</v>
      </c>
      <c r="H227" s="482" t="s">
        <v>92</v>
      </c>
      <c r="I227" s="482"/>
      <c r="J227" s="482" t="s">
        <v>1068</v>
      </c>
      <c r="K227" s="458">
        <v>222</v>
      </c>
      <c r="L227" s="481" t="s">
        <v>215</v>
      </c>
      <c r="M227" s="482" t="s">
        <v>1127</v>
      </c>
      <c r="N227" s="483" t="s">
        <v>1128</v>
      </c>
      <c r="O227" s="484">
        <v>39134</v>
      </c>
      <c r="P227" s="482">
        <v>2</v>
      </c>
      <c r="Q227" s="482">
        <v>2</v>
      </c>
      <c r="R227" s="482"/>
      <c r="S227" s="482"/>
      <c r="T227" s="482"/>
      <c r="U227" s="482"/>
      <c r="V227" s="482">
        <v>2</v>
      </c>
      <c r="W227" s="482">
        <v>2</v>
      </c>
      <c r="X227" s="464"/>
      <c r="Y227" s="458"/>
      <c r="Z227" s="458"/>
      <c r="AA227" s="458"/>
      <c r="AB227" s="89">
        <f t="shared" si="7"/>
        <v>4</v>
      </c>
      <c r="AC227" s="89">
        <f t="shared" si="8"/>
        <v>8</v>
      </c>
    </row>
    <row r="228" spans="1:29">
      <c r="A228" s="482" t="s">
        <v>215</v>
      </c>
      <c r="B228" s="482" t="s">
        <v>215</v>
      </c>
      <c r="C228" s="486" t="s">
        <v>97</v>
      </c>
      <c r="D228" s="482"/>
      <c r="E228" s="482"/>
      <c r="F228" s="482"/>
      <c r="G228" s="460" t="s">
        <v>86</v>
      </c>
      <c r="H228" s="482"/>
      <c r="I228" s="482"/>
      <c r="J228" s="482" t="s">
        <v>1068</v>
      </c>
      <c r="K228" s="458">
        <v>223</v>
      </c>
      <c r="L228" s="481" t="s">
        <v>215</v>
      </c>
      <c r="M228" s="482" t="s">
        <v>1129</v>
      </c>
      <c r="N228" s="483" t="s">
        <v>1130</v>
      </c>
      <c r="O228" s="484">
        <v>38775</v>
      </c>
      <c r="P228" s="482">
        <v>2</v>
      </c>
      <c r="Q228" s="482">
        <v>2</v>
      </c>
      <c r="R228" s="482">
        <v>2</v>
      </c>
      <c r="S228" s="482"/>
      <c r="T228" s="482"/>
      <c r="U228" s="482"/>
      <c r="V228" s="482">
        <v>2</v>
      </c>
      <c r="W228" s="482"/>
      <c r="X228" s="464"/>
      <c r="Y228" s="458"/>
      <c r="Z228" s="458"/>
      <c r="AA228" s="458"/>
      <c r="AB228" s="89">
        <f t="shared" si="7"/>
        <v>4</v>
      </c>
      <c r="AC228" s="89">
        <f t="shared" si="8"/>
        <v>8</v>
      </c>
    </row>
    <row r="229" spans="1:29">
      <c r="A229" s="482" t="s">
        <v>215</v>
      </c>
      <c r="B229" s="482" t="s">
        <v>215</v>
      </c>
      <c r="C229" s="482"/>
      <c r="D229" s="482"/>
      <c r="E229" s="482"/>
      <c r="F229" s="482"/>
      <c r="G229" s="460" t="s">
        <v>86</v>
      </c>
      <c r="H229" s="482" t="s">
        <v>92</v>
      </c>
      <c r="I229" s="482"/>
      <c r="J229" s="482" t="s">
        <v>1068</v>
      </c>
      <c r="K229" s="458">
        <v>224</v>
      </c>
      <c r="L229" s="481" t="s">
        <v>215</v>
      </c>
      <c r="M229" s="482" t="s">
        <v>1131</v>
      </c>
      <c r="N229" s="483" t="s">
        <v>1132</v>
      </c>
      <c r="O229" s="484">
        <v>39097</v>
      </c>
      <c r="P229" s="482">
        <v>2</v>
      </c>
      <c r="Q229" s="482">
        <v>2</v>
      </c>
      <c r="R229" s="482"/>
      <c r="S229" s="482"/>
      <c r="T229" s="482"/>
      <c r="U229" s="482"/>
      <c r="V229" s="482">
        <v>2</v>
      </c>
      <c r="W229" s="482">
        <v>2</v>
      </c>
      <c r="X229" s="464"/>
      <c r="Y229" s="458"/>
      <c r="Z229" s="458"/>
      <c r="AA229" s="458"/>
      <c r="AB229" s="89">
        <f t="shared" si="7"/>
        <v>4</v>
      </c>
      <c r="AC229" s="89">
        <f t="shared" si="8"/>
        <v>8</v>
      </c>
    </row>
    <row r="230" spans="1:29">
      <c r="A230" s="482" t="s">
        <v>215</v>
      </c>
      <c r="B230" s="482" t="s">
        <v>215</v>
      </c>
      <c r="C230" s="482"/>
      <c r="D230" s="482"/>
      <c r="E230" s="482"/>
      <c r="F230" s="482"/>
      <c r="G230" s="460" t="s">
        <v>86</v>
      </c>
      <c r="H230" s="482" t="s">
        <v>92</v>
      </c>
      <c r="I230" s="482"/>
      <c r="J230" s="482" t="s">
        <v>1068</v>
      </c>
      <c r="K230" s="458">
        <v>225</v>
      </c>
      <c r="L230" s="481" t="s">
        <v>215</v>
      </c>
      <c r="M230" s="482" t="s">
        <v>1133</v>
      </c>
      <c r="N230" s="483" t="s">
        <v>1134</v>
      </c>
      <c r="O230" s="487">
        <v>39377</v>
      </c>
      <c r="P230" s="482">
        <v>2</v>
      </c>
      <c r="Q230" s="482">
        <v>2</v>
      </c>
      <c r="R230" s="482"/>
      <c r="S230" s="482"/>
      <c r="T230" s="482"/>
      <c r="U230" s="482"/>
      <c r="V230" s="482">
        <v>2</v>
      </c>
      <c r="W230" s="482">
        <v>2</v>
      </c>
      <c r="X230" s="464"/>
      <c r="Y230" s="458"/>
      <c r="Z230" s="458"/>
      <c r="AA230" s="458"/>
      <c r="AB230" s="89">
        <f t="shared" si="7"/>
        <v>4</v>
      </c>
      <c r="AC230" s="89">
        <f t="shared" si="8"/>
        <v>8</v>
      </c>
    </row>
    <row r="231" spans="1:29">
      <c r="A231" s="482" t="s">
        <v>215</v>
      </c>
      <c r="B231" s="482" t="s">
        <v>215</v>
      </c>
      <c r="C231" s="482"/>
      <c r="D231" s="482"/>
      <c r="E231" s="482"/>
      <c r="F231" s="482"/>
      <c r="G231" s="460" t="s">
        <v>86</v>
      </c>
      <c r="H231" s="482" t="s">
        <v>92</v>
      </c>
      <c r="I231" s="482"/>
      <c r="J231" s="482" t="s">
        <v>1068</v>
      </c>
      <c r="K231" s="458">
        <v>226</v>
      </c>
      <c r="L231" s="481" t="s">
        <v>215</v>
      </c>
      <c r="M231" s="482" t="s">
        <v>1135</v>
      </c>
      <c r="N231" s="483" t="s">
        <v>1136</v>
      </c>
      <c r="O231" s="484">
        <v>39230</v>
      </c>
      <c r="P231" s="482">
        <v>2</v>
      </c>
      <c r="Q231" s="482">
        <v>2</v>
      </c>
      <c r="R231" s="482"/>
      <c r="S231" s="482"/>
      <c r="T231" s="482"/>
      <c r="U231" s="482"/>
      <c r="V231" s="482">
        <v>2</v>
      </c>
      <c r="W231" s="482">
        <v>2</v>
      </c>
      <c r="X231" s="464"/>
      <c r="Y231" s="458"/>
      <c r="Z231" s="458"/>
      <c r="AA231" s="458"/>
      <c r="AB231" s="89">
        <f t="shared" si="7"/>
        <v>4</v>
      </c>
      <c r="AC231" s="89">
        <f t="shared" si="8"/>
        <v>8</v>
      </c>
    </row>
    <row r="232" spans="1:29">
      <c r="A232" s="482" t="s">
        <v>215</v>
      </c>
      <c r="B232" s="482" t="s">
        <v>215</v>
      </c>
      <c r="C232" s="482"/>
      <c r="D232" s="482"/>
      <c r="E232" s="482"/>
      <c r="F232" s="482"/>
      <c r="G232" s="460" t="s">
        <v>86</v>
      </c>
      <c r="H232" s="482" t="s">
        <v>92</v>
      </c>
      <c r="I232" s="482"/>
      <c r="J232" s="482" t="s">
        <v>1068</v>
      </c>
      <c r="K232" s="458">
        <v>227</v>
      </c>
      <c r="L232" s="481" t="s">
        <v>215</v>
      </c>
      <c r="M232" s="482" t="s">
        <v>1137</v>
      </c>
      <c r="N232" s="483" t="s">
        <v>1138</v>
      </c>
      <c r="O232" s="484">
        <v>39319</v>
      </c>
      <c r="P232" s="482">
        <v>2</v>
      </c>
      <c r="Q232" s="482">
        <v>2</v>
      </c>
      <c r="R232" s="482"/>
      <c r="S232" s="482"/>
      <c r="T232" s="482"/>
      <c r="U232" s="482"/>
      <c r="V232" s="482">
        <v>2</v>
      </c>
      <c r="W232" s="482">
        <v>2</v>
      </c>
      <c r="X232" s="464"/>
      <c r="Y232" s="458"/>
      <c r="Z232" s="458"/>
      <c r="AA232" s="458"/>
      <c r="AB232" s="89">
        <f t="shared" si="7"/>
        <v>4</v>
      </c>
      <c r="AC232" s="89">
        <f t="shared" si="8"/>
        <v>8</v>
      </c>
    </row>
    <row r="233" spans="1:29">
      <c r="A233" s="482" t="s">
        <v>215</v>
      </c>
      <c r="B233" s="482" t="s">
        <v>215</v>
      </c>
      <c r="C233" s="482"/>
      <c r="D233" s="482"/>
      <c r="E233" s="482"/>
      <c r="F233" s="482"/>
      <c r="G233" s="482"/>
      <c r="H233" s="482"/>
      <c r="I233" s="482"/>
      <c r="J233" s="482" t="s">
        <v>1086</v>
      </c>
      <c r="K233" s="458">
        <v>228</v>
      </c>
      <c r="L233" s="481" t="s">
        <v>215</v>
      </c>
      <c r="M233" s="482" t="s">
        <v>1139</v>
      </c>
      <c r="N233" s="483" t="s">
        <v>1140</v>
      </c>
      <c r="O233" s="484">
        <v>39103</v>
      </c>
      <c r="P233" s="482">
        <v>4</v>
      </c>
      <c r="Q233" s="482">
        <v>4</v>
      </c>
      <c r="R233" s="482"/>
      <c r="S233" s="482"/>
      <c r="T233" s="482"/>
      <c r="U233" s="482"/>
      <c r="V233" s="482"/>
      <c r="W233" s="482"/>
      <c r="X233" s="464"/>
      <c r="Y233" s="458"/>
      <c r="Z233" s="458"/>
      <c r="AA233" s="458"/>
      <c r="AB233" s="89">
        <f t="shared" si="7"/>
        <v>2</v>
      </c>
      <c r="AC233" s="89">
        <f t="shared" si="8"/>
        <v>8</v>
      </c>
    </row>
    <row r="234" spans="1:29">
      <c r="A234" s="482" t="s">
        <v>215</v>
      </c>
      <c r="B234" s="482" t="s">
        <v>215</v>
      </c>
      <c r="C234" s="482"/>
      <c r="D234" s="482"/>
      <c r="E234" s="482"/>
      <c r="F234" s="482"/>
      <c r="G234" s="460" t="s">
        <v>86</v>
      </c>
      <c r="H234" s="482" t="s">
        <v>92</v>
      </c>
      <c r="I234" s="482"/>
      <c r="J234" s="482" t="s">
        <v>1068</v>
      </c>
      <c r="K234" s="458">
        <v>229</v>
      </c>
      <c r="L234" s="481" t="s">
        <v>215</v>
      </c>
      <c r="M234" s="482" t="s">
        <v>1141</v>
      </c>
      <c r="N234" s="483" t="s">
        <v>1142</v>
      </c>
      <c r="O234" s="484">
        <v>39257</v>
      </c>
      <c r="P234" s="482">
        <v>2</v>
      </c>
      <c r="Q234" s="482">
        <v>2</v>
      </c>
      <c r="R234" s="482"/>
      <c r="S234" s="482"/>
      <c r="T234" s="482"/>
      <c r="U234" s="482"/>
      <c r="V234" s="482">
        <v>2</v>
      </c>
      <c r="W234" s="482">
        <v>2</v>
      </c>
      <c r="X234" s="464"/>
      <c r="Y234" s="458"/>
      <c r="Z234" s="458"/>
      <c r="AA234" s="458"/>
      <c r="AB234" s="89">
        <f t="shared" si="7"/>
        <v>4</v>
      </c>
      <c r="AC234" s="89">
        <f t="shared" si="8"/>
        <v>8</v>
      </c>
    </row>
    <row r="235" spans="1:29">
      <c r="A235" s="482" t="s">
        <v>215</v>
      </c>
      <c r="B235" s="482" t="s">
        <v>215</v>
      </c>
      <c r="C235" s="482"/>
      <c r="D235" s="482"/>
      <c r="E235" s="482"/>
      <c r="F235" s="482"/>
      <c r="G235" s="482"/>
      <c r="H235" s="482"/>
      <c r="I235" s="482"/>
      <c r="J235" s="482" t="s">
        <v>1075</v>
      </c>
      <c r="K235" s="458">
        <v>230</v>
      </c>
      <c r="L235" s="481" t="s">
        <v>215</v>
      </c>
      <c r="M235" s="482" t="s">
        <v>1143</v>
      </c>
      <c r="N235" s="483" t="s">
        <v>1144</v>
      </c>
      <c r="O235" s="484">
        <v>39104</v>
      </c>
      <c r="P235" s="482">
        <v>4</v>
      </c>
      <c r="Q235" s="482">
        <v>4</v>
      </c>
      <c r="R235" s="482"/>
      <c r="S235" s="482"/>
      <c r="T235" s="482"/>
      <c r="U235" s="482"/>
      <c r="V235" s="482"/>
      <c r="W235" s="482"/>
      <c r="X235" s="464"/>
      <c r="Y235" s="458"/>
      <c r="Z235" s="458"/>
      <c r="AA235" s="458"/>
      <c r="AB235" s="89">
        <f t="shared" si="7"/>
        <v>2</v>
      </c>
      <c r="AC235" s="89">
        <f t="shared" si="8"/>
        <v>8</v>
      </c>
    </row>
    <row r="236" spans="1:29">
      <c r="A236" s="482" t="s">
        <v>215</v>
      </c>
      <c r="B236" s="482" t="s">
        <v>215</v>
      </c>
      <c r="C236" s="482"/>
      <c r="D236" s="482"/>
      <c r="E236" s="482"/>
      <c r="F236" s="482"/>
      <c r="G236" s="460" t="s">
        <v>86</v>
      </c>
      <c r="H236" s="482" t="s">
        <v>92</v>
      </c>
      <c r="I236" s="482"/>
      <c r="J236" s="482" t="s">
        <v>1068</v>
      </c>
      <c r="K236" s="458">
        <v>231</v>
      </c>
      <c r="L236" s="481" t="s">
        <v>215</v>
      </c>
      <c r="M236" s="482" t="s">
        <v>1145</v>
      </c>
      <c r="N236" s="483" t="s">
        <v>1146</v>
      </c>
      <c r="O236" s="484">
        <v>39083</v>
      </c>
      <c r="P236" s="482">
        <v>2</v>
      </c>
      <c r="Q236" s="482">
        <v>2</v>
      </c>
      <c r="R236" s="482"/>
      <c r="S236" s="482"/>
      <c r="T236" s="482"/>
      <c r="U236" s="482"/>
      <c r="V236" s="482">
        <v>2</v>
      </c>
      <c r="W236" s="482">
        <v>2</v>
      </c>
      <c r="X236" s="464"/>
      <c r="Y236" s="458"/>
      <c r="Z236" s="458"/>
      <c r="AA236" s="458"/>
      <c r="AB236" s="89">
        <f t="shared" si="7"/>
        <v>4</v>
      </c>
      <c r="AC236" s="89">
        <f t="shared" si="8"/>
        <v>8</v>
      </c>
    </row>
    <row r="237" spans="1:29">
      <c r="A237" s="482" t="s">
        <v>215</v>
      </c>
      <c r="B237" s="482" t="s">
        <v>215</v>
      </c>
      <c r="C237" s="485"/>
      <c r="D237" s="488"/>
      <c r="E237" s="482"/>
      <c r="F237" s="482"/>
      <c r="G237" s="460" t="s">
        <v>86</v>
      </c>
      <c r="H237" s="482" t="s">
        <v>92</v>
      </c>
      <c r="I237" s="482"/>
      <c r="J237" s="482" t="s">
        <v>1068</v>
      </c>
      <c r="K237" s="458">
        <v>232</v>
      </c>
      <c r="L237" s="481" t="s">
        <v>215</v>
      </c>
      <c r="M237" s="482" t="s">
        <v>1147</v>
      </c>
      <c r="N237" s="483" t="s">
        <v>1148</v>
      </c>
      <c r="O237" s="484">
        <v>39326</v>
      </c>
      <c r="P237" s="482">
        <v>2</v>
      </c>
      <c r="Q237" s="482">
        <v>2</v>
      </c>
      <c r="R237" s="482"/>
      <c r="S237" s="482"/>
      <c r="T237" s="482"/>
      <c r="U237" s="482"/>
      <c r="V237" s="482">
        <v>2</v>
      </c>
      <c r="W237" s="482">
        <v>2</v>
      </c>
      <c r="X237" s="464"/>
      <c r="Y237" s="458"/>
      <c r="Z237" s="458"/>
      <c r="AA237" s="458"/>
      <c r="AB237" s="89">
        <f t="shared" si="7"/>
        <v>4</v>
      </c>
      <c r="AC237" s="89">
        <f t="shared" si="8"/>
        <v>8</v>
      </c>
    </row>
    <row r="238" spans="1:29">
      <c r="A238" s="482" t="s">
        <v>215</v>
      </c>
      <c r="B238" s="482" t="s">
        <v>215</v>
      </c>
      <c r="C238" s="482"/>
      <c r="D238" s="482"/>
      <c r="E238" s="482"/>
      <c r="F238" s="482"/>
      <c r="G238" s="460" t="s">
        <v>86</v>
      </c>
      <c r="H238" s="482" t="s">
        <v>92</v>
      </c>
      <c r="I238" s="482"/>
      <c r="J238" s="482" t="s">
        <v>1068</v>
      </c>
      <c r="K238" s="458">
        <v>233</v>
      </c>
      <c r="L238" s="481" t="s">
        <v>215</v>
      </c>
      <c r="M238" s="482" t="s">
        <v>1149</v>
      </c>
      <c r="N238" s="483" t="s">
        <v>1150</v>
      </c>
      <c r="O238" s="484">
        <v>39122</v>
      </c>
      <c r="P238" s="482">
        <v>2</v>
      </c>
      <c r="Q238" s="482">
        <v>2</v>
      </c>
      <c r="R238" s="482"/>
      <c r="S238" s="482"/>
      <c r="T238" s="482"/>
      <c r="U238" s="482"/>
      <c r="V238" s="482">
        <v>2</v>
      </c>
      <c r="W238" s="482">
        <v>2</v>
      </c>
      <c r="X238" s="464"/>
      <c r="Y238" s="458"/>
      <c r="Z238" s="458"/>
      <c r="AA238" s="458"/>
      <c r="AB238" s="89">
        <f t="shared" si="7"/>
        <v>4</v>
      </c>
      <c r="AC238" s="89">
        <f t="shared" si="8"/>
        <v>8</v>
      </c>
    </row>
    <row r="239" spans="1:29">
      <c r="A239" s="482"/>
      <c r="B239" s="482"/>
      <c r="C239" s="482"/>
      <c r="D239" s="482"/>
      <c r="E239" s="482"/>
      <c r="F239" s="482"/>
      <c r="G239" s="482"/>
      <c r="H239" s="482"/>
      <c r="I239" s="482"/>
      <c r="J239" s="482" t="s">
        <v>1086</v>
      </c>
      <c r="K239" s="458">
        <v>234</v>
      </c>
      <c r="L239" s="481" t="s">
        <v>215</v>
      </c>
      <c r="M239" s="482" t="s">
        <v>1151</v>
      </c>
      <c r="N239" s="483" t="s">
        <v>1152</v>
      </c>
      <c r="O239" s="484">
        <v>39330</v>
      </c>
      <c r="P239" s="482"/>
      <c r="Q239" s="482"/>
      <c r="R239" s="482"/>
      <c r="S239" s="482"/>
      <c r="T239" s="482"/>
      <c r="U239" s="482"/>
      <c r="V239" s="482"/>
      <c r="W239" s="482"/>
      <c r="X239" s="464"/>
      <c r="Y239" s="458"/>
      <c r="Z239" s="458"/>
      <c r="AA239" s="458"/>
      <c r="AB239" s="89">
        <f t="shared" si="7"/>
        <v>0</v>
      </c>
      <c r="AC239" s="89">
        <f t="shared" si="8"/>
        <v>0</v>
      </c>
    </row>
    <row r="240" spans="1:29">
      <c r="A240" s="482" t="s">
        <v>215</v>
      </c>
      <c r="B240" s="482" t="s">
        <v>215</v>
      </c>
      <c r="C240" s="482"/>
      <c r="D240" s="482"/>
      <c r="E240" s="482"/>
      <c r="F240" s="482"/>
      <c r="G240" s="482"/>
      <c r="H240" s="482"/>
      <c r="I240" s="482"/>
      <c r="J240" s="482" t="s">
        <v>1086</v>
      </c>
      <c r="K240" s="458">
        <v>235</v>
      </c>
      <c r="L240" s="481" t="s">
        <v>215</v>
      </c>
      <c r="M240" s="482" t="s">
        <v>1153</v>
      </c>
      <c r="N240" s="483" t="s">
        <v>1154</v>
      </c>
      <c r="O240" s="484">
        <v>39154</v>
      </c>
      <c r="P240" s="482">
        <v>4</v>
      </c>
      <c r="Q240" s="482">
        <v>4</v>
      </c>
      <c r="R240" s="482"/>
      <c r="S240" s="482"/>
      <c r="T240" s="482"/>
      <c r="U240" s="482"/>
      <c r="V240" s="482"/>
      <c r="W240" s="482"/>
      <c r="X240" s="464"/>
      <c r="Y240" s="458"/>
      <c r="Z240" s="458"/>
      <c r="AA240" s="458"/>
      <c r="AB240" s="89">
        <f t="shared" si="7"/>
        <v>2</v>
      </c>
      <c r="AC240" s="89">
        <f t="shared" si="8"/>
        <v>8</v>
      </c>
    </row>
    <row r="241" spans="1:29">
      <c r="A241" s="482" t="s">
        <v>215</v>
      </c>
      <c r="B241" s="482" t="s">
        <v>215</v>
      </c>
      <c r="C241" s="482"/>
      <c r="D241" s="482"/>
      <c r="E241" s="482"/>
      <c r="F241" s="482"/>
      <c r="G241" s="460" t="s">
        <v>86</v>
      </c>
      <c r="H241" s="482" t="s">
        <v>92</v>
      </c>
      <c r="I241" s="482"/>
      <c r="J241" s="482" t="s">
        <v>1068</v>
      </c>
      <c r="K241" s="458">
        <v>236</v>
      </c>
      <c r="L241" s="481" t="s">
        <v>215</v>
      </c>
      <c r="M241" s="482" t="s">
        <v>1155</v>
      </c>
      <c r="N241" s="483" t="s">
        <v>1156</v>
      </c>
      <c r="O241" s="484">
        <v>39354</v>
      </c>
      <c r="P241" s="482">
        <v>2</v>
      </c>
      <c r="Q241" s="482">
        <v>2</v>
      </c>
      <c r="R241" s="482"/>
      <c r="S241" s="482"/>
      <c r="T241" s="482"/>
      <c r="U241" s="482"/>
      <c r="V241" s="482">
        <v>2</v>
      </c>
      <c r="W241" s="482">
        <v>2</v>
      </c>
      <c r="X241" s="464"/>
      <c r="Y241" s="458"/>
      <c r="Z241" s="458"/>
      <c r="AA241" s="458"/>
      <c r="AB241" s="89">
        <f t="shared" si="7"/>
        <v>4</v>
      </c>
      <c r="AC241" s="89">
        <f t="shared" si="8"/>
        <v>8</v>
      </c>
    </row>
    <row r="242" spans="1:29">
      <c r="A242" s="482" t="s">
        <v>215</v>
      </c>
      <c r="B242" s="482" t="s">
        <v>215</v>
      </c>
      <c r="C242" s="482"/>
      <c r="D242" s="482"/>
      <c r="E242" s="482"/>
      <c r="F242" s="482"/>
      <c r="G242" s="482"/>
      <c r="H242" s="482"/>
      <c r="I242" s="482"/>
      <c r="J242" s="482" t="s">
        <v>1068</v>
      </c>
      <c r="K242" s="458">
        <v>237</v>
      </c>
      <c r="L242" s="481" t="s">
        <v>215</v>
      </c>
      <c r="M242" s="482" t="s">
        <v>1157</v>
      </c>
      <c r="N242" s="483" t="s">
        <v>1158</v>
      </c>
      <c r="O242" s="484">
        <v>39222</v>
      </c>
      <c r="P242" s="482">
        <v>4</v>
      </c>
      <c r="Q242" s="482">
        <v>4</v>
      </c>
      <c r="R242" s="482"/>
      <c r="S242" s="482"/>
      <c r="T242" s="482"/>
      <c r="U242" s="482"/>
      <c r="V242" s="482"/>
      <c r="W242" s="482"/>
      <c r="X242" s="464"/>
      <c r="Y242" s="458"/>
      <c r="Z242" s="458"/>
      <c r="AA242" s="458"/>
      <c r="AB242" s="89">
        <f t="shared" si="7"/>
        <v>2</v>
      </c>
      <c r="AC242" s="89">
        <f t="shared" si="8"/>
        <v>8</v>
      </c>
    </row>
    <row r="243" spans="1:29">
      <c r="A243" s="482" t="s">
        <v>215</v>
      </c>
      <c r="B243" s="482" t="s">
        <v>215</v>
      </c>
      <c r="C243" s="485"/>
      <c r="D243" s="482"/>
      <c r="E243" s="482"/>
      <c r="F243" s="482"/>
      <c r="G243" s="460" t="s">
        <v>86</v>
      </c>
      <c r="H243" s="482" t="s">
        <v>92</v>
      </c>
      <c r="I243" s="482"/>
      <c r="J243" s="482" t="s">
        <v>1068</v>
      </c>
      <c r="K243" s="458">
        <v>238</v>
      </c>
      <c r="L243" s="481" t="s">
        <v>215</v>
      </c>
      <c r="M243" s="482" t="s">
        <v>1159</v>
      </c>
      <c r="N243" s="483" t="s">
        <v>1160</v>
      </c>
      <c r="O243" s="484">
        <v>39237</v>
      </c>
      <c r="P243" s="482">
        <v>2</v>
      </c>
      <c r="Q243" s="482">
        <v>2</v>
      </c>
      <c r="R243" s="482"/>
      <c r="S243" s="482"/>
      <c r="T243" s="482"/>
      <c r="U243" s="482"/>
      <c r="V243" s="482">
        <v>2</v>
      </c>
      <c r="W243" s="482">
        <v>2</v>
      </c>
      <c r="X243" s="464"/>
      <c r="Y243" s="458"/>
      <c r="Z243" s="458"/>
      <c r="AA243" s="458"/>
      <c r="AB243" s="89">
        <f t="shared" si="7"/>
        <v>4</v>
      </c>
      <c r="AC243" s="89">
        <f t="shared" si="8"/>
        <v>8</v>
      </c>
    </row>
    <row r="244" spans="1:29" ht="17.25" customHeight="1">
      <c r="A244" s="464"/>
      <c r="B244" s="464" t="s">
        <v>216</v>
      </c>
      <c r="C244" s="486" t="s">
        <v>97</v>
      </c>
      <c r="D244" s="464"/>
      <c r="E244" s="464"/>
      <c r="F244" s="464"/>
      <c r="G244" s="464"/>
      <c r="H244" s="464" t="s">
        <v>91</v>
      </c>
      <c r="I244" s="464"/>
      <c r="J244" s="489" t="s">
        <v>1161</v>
      </c>
      <c r="K244" s="458">
        <v>239</v>
      </c>
      <c r="L244" s="476" t="s">
        <v>216</v>
      </c>
      <c r="M244" s="460" t="s">
        <v>1162</v>
      </c>
      <c r="N244" s="462" t="s">
        <v>1163</v>
      </c>
      <c r="O244" s="490"/>
      <c r="P244" s="490"/>
      <c r="Q244" s="463">
        <v>4</v>
      </c>
      <c r="R244" s="464">
        <v>2</v>
      </c>
      <c r="S244" s="464"/>
      <c r="T244" s="463"/>
      <c r="U244" s="463"/>
      <c r="V244" s="464"/>
      <c r="W244" s="464">
        <v>2</v>
      </c>
      <c r="X244" s="464"/>
      <c r="Y244" s="458"/>
      <c r="Z244" s="458"/>
      <c r="AA244" s="458"/>
      <c r="AB244" s="89">
        <f t="shared" si="7"/>
        <v>3</v>
      </c>
      <c r="AC244" s="89">
        <f t="shared" si="8"/>
        <v>8</v>
      </c>
    </row>
    <row r="245" spans="1:29">
      <c r="A245" s="464"/>
      <c r="B245" s="464" t="s">
        <v>216</v>
      </c>
      <c r="C245" s="486" t="s">
        <v>97</v>
      </c>
      <c r="D245" s="493" t="s">
        <v>58</v>
      </c>
      <c r="E245" s="464"/>
      <c r="F245" s="464"/>
      <c r="G245" s="464"/>
      <c r="H245" s="464"/>
      <c r="I245" s="464"/>
      <c r="J245" s="489" t="s">
        <v>1164</v>
      </c>
      <c r="K245" s="458">
        <v>240</v>
      </c>
      <c r="L245" s="476" t="s">
        <v>216</v>
      </c>
      <c r="M245" s="460" t="s">
        <v>1165</v>
      </c>
      <c r="N245" s="462" t="s">
        <v>1166</v>
      </c>
      <c r="O245" s="490"/>
      <c r="P245" s="490"/>
      <c r="Q245" s="463">
        <v>4</v>
      </c>
      <c r="R245" s="463">
        <v>2</v>
      </c>
      <c r="S245" s="463">
        <v>2</v>
      </c>
      <c r="T245" s="463"/>
      <c r="U245" s="464"/>
      <c r="V245" s="464"/>
      <c r="W245" s="464"/>
      <c r="X245" s="464"/>
      <c r="Y245" s="458"/>
      <c r="Z245" s="458"/>
      <c r="AA245" s="458"/>
      <c r="AB245" s="89">
        <f t="shared" si="7"/>
        <v>3</v>
      </c>
      <c r="AC245" s="89">
        <f t="shared" si="8"/>
        <v>8</v>
      </c>
    </row>
    <row r="246" spans="1:29">
      <c r="A246" s="464"/>
      <c r="B246" s="464" t="s">
        <v>216</v>
      </c>
      <c r="C246" s="486" t="s">
        <v>97</v>
      </c>
      <c r="D246" s="464"/>
      <c r="E246" s="464"/>
      <c r="F246" s="464"/>
      <c r="G246" s="464"/>
      <c r="H246" s="464"/>
      <c r="I246" s="464" t="s">
        <v>89</v>
      </c>
      <c r="J246" s="489" t="s">
        <v>1167</v>
      </c>
      <c r="K246" s="458">
        <v>241</v>
      </c>
      <c r="L246" s="476" t="s">
        <v>216</v>
      </c>
      <c r="M246" s="460" t="s">
        <v>1168</v>
      </c>
      <c r="N246" s="462" t="s">
        <v>1169</v>
      </c>
      <c r="O246" s="490"/>
      <c r="P246" s="490"/>
      <c r="Q246" s="463">
        <v>4</v>
      </c>
      <c r="R246" s="464">
        <v>2</v>
      </c>
      <c r="S246" s="463"/>
      <c r="T246" s="463"/>
      <c r="U246" s="464"/>
      <c r="V246" s="464"/>
      <c r="W246" s="464"/>
      <c r="X246" s="464">
        <v>2</v>
      </c>
      <c r="Y246" s="458"/>
      <c r="Z246" s="458"/>
      <c r="AA246" s="458"/>
      <c r="AB246" s="89">
        <f t="shared" si="7"/>
        <v>3</v>
      </c>
      <c r="AC246" s="89">
        <f t="shared" si="8"/>
        <v>8</v>
      </c>
    </row>
    <row r="247" spans="1:29" ht="18.75" customHeight="1">
      <c r="A247" s="464"/>
      <c r="B247" s="464" t="s">
        <v>216</v>
      </c>
      <c r="C247" s="486" t="s">
        <v>97</v>
      </c>
      <c r="D247" s="464"/>
      <c r="E247" s="464"/>
      <c r="F247" s="464"/>
      <c r="G247" s="464"/>
      <c r="H247" s="464"/>
      <c r="I247" s="464" t="s">
        <v>89</v>
      </c>
      <c r="J247" s="489" t="s">
        <v>1167</v>
      </c>
      <c r="K247" s="458">
        <v>242</v>
      </c>
      <c r="L247" s="476" t="s">
        <v>216</v>
      </c>
      <c r="M247" s="460" t="s">
        <v>1170</v>
      </c>
      <c r="N247" s="462" t="s">
        <v>1171</v>
      </c>
      <c r="O247" s="490"/>
      <c r="P247" s="490"/>
      <c r="Q247" s="463">
        <v>4</v>
      </c>
      <c r="R247" s="463">
        <v>2</v>
      </c>
      <c r="S247" s="463"/>
      <c r="T247" s="463"/>
      <c r="U247" s="464"/>
      <c r="V247" s="464"/>
      <c r="W247" s="464"/>
      <c r="X247" s="464">
        <v>2</v>
      </c>
      <c r="Y247" s="458"/>
      <c r="Z247" s="458"/>
      <c r="AA247" s="458"/>
      <c r="AB247" s="89">
        <f t="shared" si="7"/>
        <v>3</v>
      </c>
      <c r="AC247" s="89">
        <f t="shared" si="8"/>
        <v>8</v>
      </c>
    </row>
    <row r="248" spans="1:29" ht="18.75" customHeight="1">
      <c r="A248" s="464"/>
      <c r="B248" s="464" t="s">
        <v>216</v>
      </c>
      <c r="C248" s="464"/>
      <c r="D248" s="464"/>
      <c r="E248" s="464"/>
      <c r="F248" s="464"/>
      <c r="G248" s="464"/>
      <c r="H248" s="464" t="s">
        <v>91</v>
      </c>
      <c r="I248" s="464" t="s">
        <v>89</v>
      </c>
      <c r="J248" s="489" t="s">
        <v>1172</v>
      </c>
      <c r="K248" s="458">
        <v>243</v>
      </c>
      <c r="L248" s="476" t="s">
        <v>216</v>
      </c>
      <c r="M248" s="460" t="s">
        <v>1173</v>
      </c>
      <c r="N248" s="462" t="s">
        <v>1174</v>
      </c>
      <c r="O248" s="490"/>
      <c r="P248" s="490"/>
      <c r="Q248" s="463">
        <v>4</v>
      </c>
      <c r="R248" s="463"/>
      <c r="S248" s="463"/>
      <c r="T248" s="463"/>
      <c r="U248" s="464"/>
      <c r="V248" s="464"/>
      <c r="W248" s="464">
        <v>2</v>
      </c>
      <c r="X248" s="464">
        <v>2</v>
      </c>
      <c r="Y248" s="458"/>
      <c r="Z248" s="458"/>
      <c r="AA248" s="458"/>
      <c r="AB248" s="89">
        <f t="shared" si="7"/>
        <v>3</v>
      </c>
      <c r="AC248" s="89">
        <f t="shared" si="8"/>
        <v>8</v>
      </c>
    </row>
    <row r="249" spans="1:29" ht="18.75" customHeight="1">
      <c r="A249" s="464"/>
      <c r="B249" s="464" t="s">
        <v>216</v>
      </c>
      <c r="C249" s="464"/>
      <c r="D249" s="464"/>
      <c r="E249" s="464"/>
      <c r="F249" s="464"/>
      <c r="G249" s="460" t="s">
        <v>86</v>
      </c>
      <c r="H249" s="464" t="s">
        <v>91</v>
      </c>
      <c r="I249" s="464"/>
      <c r="J249" s="489" t="s">
        <v>1175</v>
      </c>
      <c r="K249" s="458">
        <v>244</v>
      </c>
      <c r="L249" s="476" t="s">
        <v>216</v>
      </c>
      <c r="M249" s="460" t="s">
        <v>1176</v>
      </c>
      <c r="N249" s="462" t="s">
        <v>1177</v>
      </c>
      <c r="O249" s="490"/>
      <c r="P249" s="490"/>
      <c r="Q249" s="463">
        <v>4</v>
      </c>
      <c r="R249" s="463"/>
      <c r="S249" s="463"/>
      <c r="T249" s="463"/>
      <c r="U249" s="464"/>
      <c r="V249" s="476">
        <v>2</v>
      </c>
      <c r="W249" s="464">
        <v>2</v>
      </c>
      <c r="X249" s="464"/>
      <c r="Y249" s="458"/>
      <c r="Z249" s="458"/>
      <c r="AA249" s="458"/>
      <c r="AB249" s="89">
        <f t="shared" si="7"/>
        <v>3</v>
      </c>
      <c r="AC249" s="89">
        <f t="shared" si="8"/>
        <v>8</v>
      </c>
    </row>
    <row r="250" spans="1:29" ht="18.75" customHeight="1">
      <c r="A250" s="464"/>
      <c r="B250" s="464" t="s">
        <v>216</v>
      </c>
      <c r="C250" s="486" t="s">
        <v>97</v>
      </c>
      <c r="D250" s="464"/>
      <c r="E250" s="464"/>
      <c r="F250" s="464"/>
      <c r="G250" s="464"/>
      <c r="H250" s="464"/>
      <c r="I250" s="464" t="s">
        <v>89</v>
      </c>
      <c r="J250" s="489" t="s">
        <v>1167</v>
      </c>
      <c r="K250" s="458">
        <v>245</v>
      </c>
      <c r="L250" s="476" t="s">
        <v>216</v>
      </c>
      <c r="M250" s="460" t="s">
        <v>1178</v>
      </c>
      <c r="N250" s="462" t="s">
        <v>1179</v>
      </c>
      <c r="O250" s="490"/>
      <c r="P250" s="490"/>
      <c r="Q250" s="463">
        <v>4</v>
      </c>
      <c r="R250" s="463">
        <v>2</v>
      </c>
      <c r="S250" s="463"/>
      <c r="T250" s="463"/>
      <c r="U250" s="464"/>
      <c r="V250" s="464"/>
      <c r="W250" s="464"/>
      <c r="X250" s="464">
        <v>2</v>
      </c>
      <c r="Y250" s="458"/>
      <c r="Z250" s="458"/>
      <c r="AA250" s="458"/>
      <c r="AB250" s="89">
        <f t="shared" si="7"/>
        <v>3</v>
      </c>
      <c r="AC250" s="89">
        <f t="shared" si="8"/>
        <v>8</v>
      </c>
    </row>
    <row r="251" spans="1:29" ht="20.25" customHeight="1">
      <c r="A251" s="464"/>
      <c r="B251" s="464" t="s">
        <v>216</v>
      </c>
      <c r="C251" s="464"/>
      <c r="D251" s="464"/>
      <c r="E251" s="464"/>
      <c r="F251" s="464"/>
      <c r="G251" s="464"/>
      <c r="H251" s="464" t="s">
        <v>91</v>
      </c>
      <c r="I251" s="464" t="s">
        <v>89</v>
      </c>
      <c r="J251" s="491" t="s">
        <v>1172</v>
      </c>
      <c r="K251" s="458">
        <v>246</v>
      </c>
      <c r="L251" s="476" t="s">
        <v>216</v>
      </c>
      <c r="M251" s="460" t="s">
        <v>1180</v>
      </c>
      <c r="N251" s="462" t="s">
        <v>1181</v>
      </c>
      <c r="O251" s="490"/>
      <c r="P251" s="490"/>
      <c r="Q251" s="463">
        <v>4</v>
      </c>
      <c r="R251" s="463"/>
      <c r="S251" s="463"/>
      <c r="T251" s="463"/>
      <c r="U251" s="464"/>
      <c r="V251" s="464"/>
      <c r="W251" s="464">
        <v>2</v>
      </c>
      <c r="X251" s="464">
        <v>2</v>
      </c>
      <c r="Y251" s="458"/>
      <c r="Z251" s="458"/>
      <c r="AA251" s="458"/>
      <c r="AB251" s="89">
        <f t="shared" si="7"/>
        <v>3</v>
      </c>
      <c r="AC251" s="89">
        <f t="shared" si="8"/>
        <v>8</v>
      </c>
    </row>
    <row r="252" spans="1:29">
      <c r="A252" s="464"/>
      <c r="B252" s="464" t="s">
        <v>216</v>
      </c>
      <c r="C252" s="464"/>
      <c r="D252" s="464"/>
      <c r="E252" s="464"/>
      <c r="F252" s="464"/>
      <c r="G252" s="464"/>
      <c r="H252" s="464" t="s">
        <v>91</v>
      </c>
      <c r="I252" s="464" t="s">
        <v>89</v>
      </c>
      <c r="J252" s="489" t="s">
        <v>1175</v>
      </c>
      <c r="K252" s="458">
        <v>247</v>
      </c>
      <c r="L252" s="476" t="s">
        <v>216</v>
      </c>
      <c r="M252" s="460" t="s">
        <v>1182</v>
      </c>
      <c r="N252" s="462" t="s">
        <v>1183</v>
      </c>
      <c r="O252" s="490"/>
      <c r="P252" s="490"/>
      <c r="Q252" s="463">
        <v>4</v>
      </c>
      <c r="R252" s="463"/>
      <c r="S252" s="463"/>
      <c r="T252" s="463"/>
      <c r="U252" s="464"/>
      <c r="V252" s="464"/>
      <c r="W252" s="464">
        <v>2</v>
      </c>
      <c r="X252" s="464">
        <v>2</v>
      </c>
      <c r="Y252" s="458"/>
      <c r="Z252" s="458"/>
      <c r="AA252" s="458"/>
      <c r="AB252" s="89">
        <f t="shared" si="7"/>
        <v>3</v>
      </c>
      <c r="AC252" s="89">
        <f t="shared" si="8"/>
        <v>8</v>
      </c>
    </row>
    <row r="253" spans="1:29">
      <c r="A253" s="464"/>
      <c r="B253" s="464" t="s">
        <v>216</v>
      </c>
      <c r="C253" s="464"/>
      <c r="D253" s="464"/>
      <c r="E253" s="464"/>
      <c r="F253" s="464"/>
      <c r="G253" s="460" t="s">
        <v>86</v>
      </c>
      <c r="H253" s="464" t="s">
        <v>91</v>
      </c>
      <c r="I253" s="464"/>
      <c r="J253" s="491" t="s">
        <v>1175</v>
      </c>
      <c r="K253" s="458">
        <v>248</v>
      </c>
      <c r="L253" s="476" t="s">
        <v>216</v>
      </c>
      <c r="M253" s="460" t="s">
        <v>1184</v>
      </c>
      <c r="N253" s="462" t="s">
        <v>1185</v>
      </c>
      <c r="O253" s="490"/>
      <c r="P253" s="490"/>
      <c r="Q253" s="463">
        <v>4</v>
      </c>
      <c r="R253" s="463"/>
      <c r="S253" s="463"/>
      <c r="T253" s="463"/>
      <c r="U253" s="464"/>
      <c r="V253" s="476">
        <v>2</v>
      </c>
      <c r="W253" s="464">
        <v>2</v>
      </c>
      <c r="X253" s="464"/>
      <c r="Y253" s="458"/>
      <c r="Z253" s="458"/>
      <c r="AA253" s="458"/>
      <c r="AB253" s="89">
        <f t="shared" si="7"/>
        <v>3</v>
      </c>
      <c r="AC253" s="89">
        <f t="shared" si="8"/>
        <v>8</v>
      </c>
    </row>
    <row r="254" spans="1:29">
      <c r="A254" s="464"/>
      <c r="B254" s="464" t="s">
        <v>216</v>
      </c>
      <c r="C254" s="464"/>
      <c r="D254" s="464"/>
      <c r="E254" s="464"/>
      <c r="F254" s="464"/>
      <c r="G254" s="460" t="s">
        <v>86</v>
      </c>
      <c r="H254" s="464"/>
      <c r="I254" s="464" t="s">
        <v>89</v>
      </c>
      <c r="J254" s="491" t="s">
        <v>1186</v>
      </c>
      <c r="K254" s="458">
        <v>249</v>
      </c>
      <c r="L254" s="476" t="s">
        <v>216</v>
      </c>
      <c r="M254" s="460" t="s">
        <v>1187</v>
      </c>
      <c r="N254" s="462" t="s">
        <v>1188</v>
      </c>
      <c r="O254" s="490"/>
      <c r="P254" s="490"/>
      <c r="Q254" s="463">
        <v>4</v>
      </c>
      <c r="R254" s="463"/>
      <c r="S254" s="463"/>
      <c r="T254" s="463"/>
      <c r="U254" s="464"/>
      <c r="V254" s="476">
        <v>2</v>
      </c>
      <c r="W254" s="464"/>
      <c r="X254" s="464">
        <v>2</v>
      </c>
      <c r="Y254" s="458"/>
      <c r="Z254" s="458"/>
      <c r="AA254" s="458"/>
      <c r="AB254" s="89">
        <f t="shared" si="7"/>
        <v>3</v>
      </c>
      <c r="AC254" s="89">
        <f t="shared" si="8"/>
        <v>8</v>
      </c>
    </row>
    <row r="255" spans="1:29">
      <c r="A255" s="464"/>
      <c r="B255" s="464" t="s">
        <v>216</v>
      </c>
      <c r="C255" s="486" t="s">
        <v>97</v>
      </c>
      <c r="D255" s="493" t="s">
        <v>58</v>
      </c>
      <c r="E255" s="464"/>
      <c r="F255" s="464"/>
      <c r="G255" s="464"/>
      <c r="H255" s="464"/>
      <c r="I255" s="464"/>
      <c r="J255" s="489" t="s">
        <v>1164</v>
      </c>
      <c r="K255" s="458">
        <v>250</v>
      </c>
      <c r="L255" s="476" t="s">
        <v>216</v>
      </c>
      <c r="M255" s="460" t="s">
        <v>1189</v>
      </c>
      <c r="N255" s="462" t="s">
        <v>681</v>
      </c>
      <c r="O255" s="490"/>
      <c r="P255" s="490"/>
      <c r="Q255" s="463">
        <v>4</v>
      </c>
      <c r="R255" s="476">
        <v>2</v>
      </c>
      <c r="S255" s="464">
        <v>2</v>
      </c>
      <c r="T255" s="464"/>
      <c r="U255" s="463"/>
      <c r="V255" s="464"/>
      <c r="W255" s="464"/>
      <c r="X255" s="464"/>
      <c r="Y255" s="458"/>
      <c r="Z255" s="458"/>
      <c r="AA255" s="458"/>
      <c r="AB255" s="89">
        <f t="shared" si="7"/>
        <v>3</v>
      </c>
      <c r="AC255" s="89">
        <f t="shared" si="8"/>
        <v>8</v>
      </c>
    </row>
    <row r="256" spans="1:29">
      <c r="A256" s="464"/>
      <c r="B256" s="464" t="s">
        <v>216</v>
      </c>
      <c r="C256" s="464"/>
      <c r="D256" s="464"/>
      <c r="E256" s="464"/>
      <c r="F256" s="464"/>
      <c r="G256" s="460" t="s">
        <v>86</v>
      </c>
      <c r="H256" s="464"/>
      <c r="I256" s="464" t="s">
        <v>89</v>
      </c>
      <c r="J256" s="489" t="s">
        <v>1172</v>
      </c>
      <c r="K256" s="458">
        <v>251</v>
      </c>
      <c r="L256" s="476" t="s">
        <v>216</v>
      </c>
      <c r="M256" s="460" t="s">
        <v>1190</v>
      </c>
      <c r="N256" s="462" t="s">
        <v>1191</v>
      </c>
      <c r="O256" s="490"/>
      <c r="P256" s="490"/>
      <c r="Q256" s="463">
        <v>4</v>
      </c>
      <c r="R256" s="464"/>
      <c r="S256" s="464"/>
      <c r="T256" s="464"/>
      <c r="U256" s="463"/>
      <c r="V256" s="476">
        <v>2</v>
      </c>
      <c r="W256" s="464"/>
      <c r="X256" s="464">
        <v>2</v>
      </c>
      <c r="Y256" s="458"/>
      <c r="Z256" s="458"/>
      <c r="AA256" s="458"/>
      <c r="AB256" s="89">
        <f t="shared" si="7"/>
        <v>3</v>
      </c>
      <c r="AC256" s="89">
        <f t="shared" si="8"/>
        <v>8</v>
      </c>
    </row>
    <row r="257" spans="1:29">
      <c r="A257" s="464"/>
      <c r="B257" s="464" t="s">
        <v>216</v>
      </c>
      <c r="C257" s="464"/>
      <c r="D257" s="464"/>
      <c r="E257" s="464"/>
      <c r="F257" s="464"/>
      <c r="G257" s="464"/>
      <c r="H257" s="464" t="s">
        <v>91</v>
      </c>
      <c r="I257" s="464" t="s">
        <v>89</v>
      </c>
      <c r="J257" s="491" t="s">
        <v>1186</v>
      </c>
      <c r="K257" s="458">
        <v>252</v>
      </c>
      <c r="L257" s="476" t="s">
        <v>216</v>
      </c>
      <c r="M257" s="460" t="s">
        <v>1192</v>
      </c>
      <c r="N257" s="462" t="s">
        <v>1193</v>
      </c>
      <c r="O257" s="490"/>
      <c r="P257" s="490"/>
      <c r="Q257" s="463">
        <v>4</v>
      </c>
      <c r="R257" s="464"/>
      <c r="S257" s="464"/>
      <c r="T257" s="464"/>
      <c r="U257" s="463"/>
      <c r="V257" s="464"/>
      <c r="W257" s="464">
        <v>2</v>
      </c>
      <c r="X257" s="464">
        <v>2</v>
      </c>
      <c r="Y257" s="458"/>
      <c r="Z257" s="458"/>
      <c r="AA257" s="458"/>
      <c r="AB257" s="89">
        <f t="shared" si="7"/>
        <v>3</v>
      </c>
      <c r="AC257" s="89">
        <f t="shared" si="8"/>
        <v>8</v>
      </c>
    </row>
    <row r="258" spans="1:29">
      <c r="A258" s="464"/>
      <c r="B258" s="464" t="s">
        <v>216</v>
      </c>
      <c r="C258" s="464"/>
      <c r="D258" s="464"/>
      <c r="E258" s="464"/>
      <c r="F258" s="464"/>
      <c r="G258" s="464"/>
      <c r="H258" s="464" t="s">
        <v>91</v>
      </c>
      <c r="I258" s="464" t="s">
        <v>89</v>
      </c>
      <c r="J258" s="489" t="s">
        <v>1172</v>
      </c>
      <c r="K258" s="458">
        <v>253</v>
      </c>
      <c r="L258" s="476" t="s">
        <v>216</v>
      </c>
      <c r="M258" s="460" t="s">
        <v>1194</v>
      </c>
      <c r="N258" s="462" t="s">
        <v>1195</v>
      </c>
      <c r="O258" s="490"/>
      <c r="P258" s="490"/>
      <c r="Q258" s="463">
        <v>4</v>
      </c>
      <c r="R258" s="464"/>
      <c r="S258" s="464"/>
      <c r="T258" s="464"/>
      <c r="U258" s="463"/>
      <c r="V258" s="464"/>
      <c r="W258" s="464">
        <v>2</v>
      </c>
      <c r="X258" s="464">
        <v>2</v>
      </c>
      <c r="Y258" s="458"/>
      <c r="Z258" s="458"/>
      <c r="AA258" s="458"/>
      <c r="AB258" s="89">
        <f t="shared" si="7"/>
        <v>3</v>
      </c>
      <c r="AC258" s="89">
        <f t="shared" si="8"/>
        <v>8</v>
      </c>
    </row>
    <row r="259" spans="1:29">
      <c r="A259" s="464"/>
      <c r="B259" s="464" t="s">
        <v>216</v>
      </c>
      <c r="C259" s="464"/>
      <c r="D259" s="464"/>
      <c r="E259" s="464"/>
      <c r="F259" s="464"/>
      <c r="G259" s="464"/>
      <c r="H259" s="464" t="s">
        <v>91</v>
      </c>
      <c r="I259" s="464" t="s">
        <v>89</v>
      </c>
      <c r="J259" s="489" t="s">
        <v>1172</v>
      </c>
      <c r="K259" s="458">
        <v>254</v>
      </c>
      <c r="L259" s="476" t="s">
        <v>216</v>
      </c>
      <c r="M259" s="460" t="s">
        <v>1196</v>
      </c>
      <c r="N259" s="462" t="s">
        <v>1197</v>
      </c>
      <c r="O259" s="490"/>
      <c r="P259" s="490"/>
      <c r="Q259" s="463">
        <v>4</v>
      </c>
      <c r="R259" s="464"/>
      <c r="S259" s="464"/>
      <c r="T259" s="464"/>
      <c r="U259" s="463"/>
      <c r="V259" s="464"/>
      <c r="W259" s="464">
        <v>2</v>
      </c>
      <c r="X259" s="464">
        <v>2</v>
      </c>
      <c r="Y259" s="458"/>
      <c r="Z259" s="458"/>
      <c r="AA259" s="458"/>
      <c r="AB259" s="89">
        <f t="shared" si="7"/>
        <v>3</v>
      </c>
      <c r="AC259" s="89">
        <f t="shared" si="8"/>
        <v>8</v>
      </c>
    </row>
    <row r="260" spans="1:29">
      <c r="A260" s="464"/>
      <c r="B260" s="464" t="s">
        <v>216</v>
      </c>
      <c r="C260" s="464"/>
      <c r="D260" s="464"/>
      <c r="E260" s="464"/>
      <c r="F260" s="464"/>
      <c r="G260" s="460" t="s">
        <v>86</v>
      </c>
      <c r="H260" s="464"/>
      <c r="I260" s="464" t="s">
        <v>89</v>
      </c>
      <c r="J260" s="491" t="s">
        <v>1186</v>
      </c>
      <c r="K260" s="458">
        <v>255</v>
      </c>
      <c r="L260" s="476" t="s">
        <v>216</v>
      </c>
      <c r="M260" s="460" t="s">
        <v>1198</v>
      </c>
      <c r="N260" s="462" t="s">
        <v>1199</v>
      </c>
      <c r="O260" s="490"/>
      <c r="P260" s="490"/>
      <c r="Q260" s="463">
        <v>4</v>
      </c>
      <c r="R260" s="464"/>
      <c r="S260" s="464"/>
      <c r="T260" s="464"/>
      <c r="U260" s="463"/>
      <c r="V260" s="476">
        <v>2</v>
      </c>
      <c r="W260" s="464"/>
      <c r="X260" s="464">
        <v>2</v>
      </c>
      <c r="Y260" s="458"/>
      <c r="Z260" s="458"/>
      <c r="AA260" s="458"/>
      <c r="AB260" s="89">
        <f t="shared" si="7"/>
        <v>3</v>
      </c>
      <c r="AC260" s="89">
        <f t="shared" si="8"/>
        <v>8</v>
      </c>
    </row>
    <row r="261" spans="1:29">
      <c r="A261" s="464"/>
      <c r="B261" s="464" t="s">
        <v>216</v>
      </c>
      <c r="C261" s="486" t="s">
        <v>97</v>
      </c>
      <c r="D261" s="464"/>
      <c r="E261" s="464"/>
      <c r="F261" s="464"/>
      <c r="G261" s="464"/>
      <c r="H261" s="464" t="s">
        <v>91</v>
      </c>
      <c r="I261" s="464"/>
      <c r="J261" s="489" t="s">
        <v>1200</v>
      </c>
      <c r="K261" s="458">
        <v>256</v>
      </c>
      <c r="L261" s="476" t="s">
        <v>216</v>
      </c>
      <c r="M261" s="460" t="s">
        <v>1201</v>
      </c>
      <c r="N261" s="462" t="s">
        <v>1202</v>
      </c>
      <c r="O261" s="490"/>
      <c r="P261" s="490"/>
      <c r="Q261" s="463">
        <v>4</v>
      </c>
      <c r="R261" s="463">
        <v>2</v>
      </c>
      <c r="S261" s="463"/>
      <c r="T261" s="463"/>
      <c r="U261" s="464"/>
      <c r="V261" s="464"/>
      <c r="W261" s="464">
        <v>2</v>
      </c>
      <c r="X261" s="464"/>
      <c r="Y261" s="458"/>
      <c r="Z261" s="458"/>
      <c r="AA261" s="458"/>
      <c r="AB261" s="89">
        <f t="shared" si="7"/>
        <v>3</v>
      </c>
      <c r="AC261" s="89">
        <f t="shared" si="8"/>
        <v>8</v>
      </c>
    </row>
    <row r="262" spans="1:29">
      <c r="A262" s="464"/>
      <c r="B262" s="464" t="s">
        <v>216</v>
      </c>
      <c r="C262" s="486" t="s">
        <v>97</v>
      </c>
      <c r="D262" s="464"/>
      <c r="E262" s="464"/>
      <c r="F262" s="464"/>
      <c r="G262" s="464"/>
      <c r="H262" s="464" t="s">
        <v>91</v>
      </c>
      <c r="I262" s="464"/>
      <c r="J262" s="489" t="s">
        <v>1200</v>
      </c>
      <c r="K262" s="458">
        <v>257</v>
      </c>
      <c r="L262" s="476" t="s">
        <v>216</v>
      </c>
      <c r="M262" s="460" t="s">
        <v>1203</v>
      </c>
      <c r="N262" s="462" t="s">
        <v>1204</v>
      </c>
      <c r="O262" s="490"/>
      <c r="P262" s="490"/>
      <c r="Q262" s="463">
        <v>4</v>
      </c>
      <c r="R262" s="463">
        <v>2</v>
      </c>
      <c r="S262" s="463"/>
      <c r="T262" s="463"/>
      <c r="U262" s="463"/>
      <c r="V262" s="463"/>
      <c r="W262" s="464">
        <v>2</v>
      </c>
      <c r="X262" s="464"/>
      <c r="Y262" s="458"/>
      <c r="Z262" s="458"/>
      <c r="AA262" s="458"/>
      <c r="AB262" s="89">
        <f t="shared" ref="AB262:AB316" si="9">COUNTA(P262:Z262)</f>
        <v>3</v>
      </c>
      <c r="AC262" s="89">
        <f t="shared" ref="AC262:AC316" si="10">SUM(P262:Z262)</f>
        <v>8</v>
      </c>
    </row>
    <row r="263" spans="1:29">
      <c r="A263" s="464"/>
      <c r="B263" s="464" t="s">
        <v>216</v>
      </c>
      <c r="C263" s="464"/>
      <c r="D263" s="493" t="s">
        <v>58</v>
      </c>
      <c r="E263" s="464"/>
      <c r="F263" s="464"/>
      <c r="G263" s="464"/>
      <c r="H263" s="464" t="s">
        <v>91</v>
      </c>
      <c r="I263" s="464"/>
      <c r="J263" s="489" t="s">
        <v>1205</v>
      </c>
      <c r="K263" s="458">
        <v>258</v>
      </c>
      <c r="L263" s="476" t="s">
        <v>216</v>
      </c>
      <c r="M263" s="460" t="s">
        <v>1206</v>
      </c>
      <c r="N263" s="462" t="s">
        <v>1207</v>
      </c>
      <c r="O263" s="490"/>
      <c r="P263" s="490"/>
      <c r="Q263" s="463">
        <v>4</v>
      </c>
      <c r="R263" s="463"/>
      <c r="S263" s="463">
        <v>2</v>
      </c>
      <c r="T263" s="463"/>
      <c r="U263" s="463"/>
      <c r="V263" s="463"/>
      <c r="W263" s="464">
        <v>2</v>
      </c>
      <c r="X263" s="464"/>
      <c r="Y263" s="458"/>
      <c r="Z263" s="458"/>
      <c r="AA263" s="458"/>
      <c r="AB263" s="89">
        <f t="shared" si="9"/>
        <v>3</v>
      </c>
      <c r="AC263" s="89">
        <f t="shared" si="10"/>
        <v>8</v>
      </c>
    </row>
    <row r="264" spans="1:29" ht="21" customHeight="1">
      <c r="A264" s="464"/>
      <c r="B264" s="464" t="s">
        <v>216</v>
      </c>
      <c r="C264" s="464"/>
      <c r="D264" s="464"/>
      <c r="E264" s="464"/>
      <c r="F264" s="464"/>
      <c r="G264" s="460" t="s">
        <v>86</v>
      </c>
      <c r="H264" s="464"/>
      <c r="I264" s="464" t="s">
        <v>89</v>
      </c>
      <c r="J264" s="491" t="s">
        <v>1186</v>
      </c>
      <c r="K264" s="458">
        <v>259</v>
      </c>
      <c r="L264" s="476" t="s">
        <v>216</v>
      </c>
      <c r="M264" s="460" t="s">
        <v>1208</v>
      </c>
      <c r="N264" s="462" t="s">
        <v>1209</v>
      </c>
      <c r="O264" s="490"/>
      <c r="P264" s="490"/>
      <c r="Q264" s="463">
        <v>4</v>
      </c>
      <c r="R264" s="463"/>
      <c r="S264" s="463"/>
      <c r="T264" s="463"/>
      <c r="U264" s="463"/>
      <c r="V264" s="492">
        <v>2</v>
      </c>
      <c r="W264" s="463"/>
      <c r="X264" s="464">
        <v>2</v>
      </c>
      <c r="Y264" s="458"/>
      <c r="Z264" s="458"/>
      <c r="AA264" s="458"/>
      <c r="AB264" s="89">
        <f t="shared" si="9"/>
        <v>3</v>
      </c>
      <c r="AC264" s="89">
        <f t="shared" si="10"/>
        <v>8</v>
      </c>
    </row>
    <row r="265" spans="1:29">
      <c r="A265" s="464"/>
      <c r="B265" s="464" t="s">
        <v>216</v>
      </c>
      <c r="C265" s="486" t="s">
        <v>97</v>
      </c>
      <c r="D265" s="493" t="s">
        <v>58</v>
      </c>
      <c r="E265" s="464"/>
      <c r="F265" s="464"/>
      <c r="G265" s="464"/>
      <c r="H265" s="464"/>
      <c r="I265" s="464"/>
      <c r="J265" s="489" t="s">
        <v>1164</v>
      </c>
      <c r="K265" s="458">
        <v>260</v>
      </c>
      <c r="L265" s="476" t="s">
        <v>216</v>
      </c>
      <c r="M265" s="460" t="s">
        <v>1210</v>
      </c>
      <c r="N265" s="462" t="s">
        <v>1211</v>
      </c>
      <c r="O265" s="490"/>
      <c r="P265" s="490"/>
      <c r="Q265" s="463">
        <v>4</v>
      </c>
      <c r="R265" s="464">
        <v>2</v>
      </c>
      <c r="S265" s="464">
        <v>2</v>
      </c>
      <c r="T265" s="464"/>
      <c r="U265" s="464"/>
      <c r="V265" s="463"/>
      <c r="W265" s="463"/>
      <c r="X265" s="464"/>
      <c r="Y265" s="458"/>
      <c r="Z265" s="458"/>
      <c r="AA265" s="458"/>
      <c r="AB265" s="89">
        <f t="shared" si="9"/>
        <v>3</v>
      </c>
      <c r="AC265" s="89">
        <f t="shared" si="10"/>
        <v>8</v>
      </c>
    </row>
    <row r="266" spans="1:29" ht="19.5" customHeight="1">
      <c r="A266" s="464"/>
      <c r="B266" s="464" t="s">
        <v>216</v>
      </c>
      <c r="C266" s="464"/>
      <c r="D266" s="464"/>
      <c r="E266" s="464"/>
      <c r="F266" s="464"/>
      <c r="G266" s="460" t="s">
        <v>86</v>
      </c>
      <c r="H266" s="464"/>
      <c r="I266" s="464" t="s">
        <v>89</v>
      </c>
      <c r="J266" s="491" t="s">
        <v>1186</v>
      </c>
      <c r="K266" s="458">
        <v>261</v>
      </c>
      <c r="L266" s="476" t="s">
        <v>216</v>
      </c>
      <c r="M266" s="460" t="s">
        <v>1212</v>
      </c>
      <c r="N266" s="462" t="s">
        <v>1213</v>
      </c>
      <c r="O266" s="490"/>
      <c r="P266" s="490"/>
      <c r="Q266" s="463">
        <v>4</v>
      </c>
      <c r="R266" s="464"/>
      <c r="S266" s="463"/>
      <c r="T266" s="463"/>
      <c r="U266" s="463"/>
      <c r="V266" s="492">
        <v>2</v>
      </c>
      <c r="W266" s="463"/>
      <c r="X266" s="464">
        <v>2</v>
      </c>
      <c r="Y266" s="458"/>
      <c r="Z266" s="458"/>
      <c r="AA266" s="458"/>
      <c r="AB266" s="89">
        <f t="shared" si="9"/>
        <v>3</v>
      </c>
      <c r="AC266" s="89">
        <f t="shared" si="10"/>
        <v>8</v>
      </c>
    </row>
    <row r="267" spans="1:29" ht="23.25" customHeight="1">
      <c r="A267" s="464"/>
      <c r="B267" s="464" t="s">
        <v>216</v>
      </c>
      <c r="C267" s="464"/>
      <c r="D267" s="464"/>
      <c r="E267" s="464"/>
      <c r="F267" s="464"/>
      <c r="G267" s="460" t="s">
        <v>86</v>
      </c>
      <c r="H267" s="464"/>
      <c r="I267" s="464" t="s">
        <v>89</v>
      </c>
      <c r="J267" s="491" t="s">
        <v>1186</v>
      </c>
      <c r="K267" s="458">
        <v>262</v>
      </c>
      <c r="L267" s="476" t="s">
        <v>216</v>
      </c>
      <c r="M267" s="460" t="s">
        <v>1214</v>
      </c>
      <c r="N267" s="462" t="s">
        <v>1215</v>
      </c>
      <c r="O267" s="490"/>
      <c r="P267" s="490"/>
      <c r="Q267" s="463">
        <v>4</v>
      </c>
      <c r="R267" s="464"/>
      <c r="S267" s="463"/>
      <c r="T267" s="463"/>
      <c r="U267" s="463"/>
      <c r="V267" s="492">
        <v>2</v>
      </c>
      <c r="W267" s="463"/>
      <c r="X267" s="464">
        <v>2</v>
      </c>
      <c r="Y267" s="458"/>
      <c r="Z267" s="458"/>
      <c r="AA267" s="458"/>
      <c r="AB267" s="89">
        <f t="shared" si="9"/>
        <v>3</v>
      </c>
      <c r="AC267" s="89">
        <f t="shared" si="10"/>
        <v>8</v>
      </c>
    </row>
    <row r="268" spans="1:29">
      <c r="A268" s="464"/>
      <c r="B268" s="464" t="s">
        <v>216</v>
      </c>
      <c r="C268" s="464"/>
      <c r="D268" s="464"/>
      <c r="E268" s="464"/>
      <c r="F268" s="464"/>
      <c r="G268" s="460" t="s">
        <v>86</v>
      </c>
      <c r="H268" s="464"/>
      <c r="I268" s="464" t="s">
        <v>89</v>
      </c>
      <c r="J268" s="489" t="s">
        <v>1186</v>
      </c>
      <c r="K268" s="458">
        <v>263</v>
      </c>
      <c r="L268" s="476" t="s">
        <v>216</v>
      </c>
      <c r="M268" s="460" t="s">
        <v>1216</v>
      </c>
      <c r="N268" s="462" t="s">
        <v>1217</v>
      </c>
      <c r="O268" s="490"/>
      <c r="P268" s="490"/>
      <c r="Q268" s="463">
        <v>4</v>
      </c>
      <c r="R268" s="464"/>
      <c r="S268" s="463"/>
      <c r="T268" s="463"/>
      <c r="U268" s="463"/>
      <c r="V268" s="492">
        <v>2</v>
      </c>
      <c r="W268" s="463"/>
      <c r="X268" s="464">
        <v>2</v>
      </c>
      <c r="Y268" s="458"/>
      <c r="Z268" s="458"/>
      <c r="AA268" s="458"/>
      <c r="AB268" s="89">
        <f t="shared" si="9"/>
        <v>3</v>
      </c>
      <c r="AC268" s="89">
        <f t="shared" si="10"/>
        <v>8</v>
      </c>
    </row>
    <row r="269" spans="1:29" ht="20.25" customHeight="1">
      <c r="A269" s="464"/>
      <c r="B269" s="464" t="s">
        <v>216</v>
      </c>
      <c r="C269" s="464"/>
      <c r="D269" s="464"/>
      <c r="E269" s="464"/>
      <c r="F269" s="464"/>
      <c r="G269" s="464"/>
      <c r="H269" s="464" t="s">
        <v>91</v>
      </c>
      <c r="I269" s="464" t="s">
        <v>89</v>
      </c>
      <c r="J269" s="489" t="s">
        <v>1172</v>
      </c>
      <c r="K269" s="458">
        <v>264</v>
      </c>
      <c r="L269" s="476" t="s">
        <v>216</v>
      </c>
      <c r="M269" s="460" t="s">
        <v>1218</v>
      </c>
      <c r="N269" s="462" t="s">
        <v>1219</v>
      </c>
      <c r="O269" s="490"/>
      <c r="P269" s="490"/>
      <c r="Q269" s="463">
        <v>4</v>
      </c>
      <c r="R269" s="464"/>
      <c r="S269" s="464"/>
      <c r="T269" s="464"/>
      <c r="U269" s="463"/>
      <c r="V269" s="463"/>
      <c r="W269" s="492">
        <v>2</v>
      </c>
      <c r="X269" s="464">
        <v>2</v>
      </c>
      <c r="Y269" s="464"/>
      <c r="Z269" s="464"/>
      <c r="AA269" s="458"/>
      <c r="AB269" s="89">
        <f t="shared" si="9"/>
        <v>3</v>
      </c>
      <c r="AC269" s="89">
        <f t="shared" si="10"/>
        <v>8</v>
      </c>
    </row>
    <row r="270" spans="1:29" ht="18" customHeight="1">
      <c r="A270" s="464"/>
      <c r="B270" s="464" t="s">
        <v>216</v>
      </c>
      <c r="C270" s="464"/>
      <c r="D270" s="464"/>
      <c r="E270" s="464"/>
      <c r="F270" s="464"/>
      <c r="G270" s="464"/>
      <c r="H270" s="464" t="s">
        <v>91</v>
      </c>
      <c r="I270" s="464" t="s">
        <v>89</v>
      </c>
      <c r="J270" s="489" t="s">
        <v>1172</v>
      </c>
      <c r="K270" s="458">
        <v>265</v>
      </c>
      <c r="L270" s="476" t="s">
        <v>216</v>
      </c>
      <c r="M270" s="460" t="s">
        <v>1220</v>
      </c>
      <c r="N270" s="462" t="s">
        <v>1221</v>
      </c>
      <c r="O270" s="490"/>
      <c r="P270" s="490"/>
      <c r="Q270" s="463">
        <v>4</v>
      </c>
      <c r="R270" s="463"/>
      <c r="S270" s="463"/>
      <c r="T270" s="463"/>
      <c r="U270" s="464"/>
      <c r="V270" s="464"/>
      <c r="W270" s="492">
        <v>2</v>
      </c>
      <c r="X270" s="463">
        <v>2</v>
      </c>
      <c r="Y270" s="463"/>
      <c r="Z270" s="463"/>
      <c r="AA270" s="458"/>
      <c r="AB270" s="89">
        <f t="shared" si="9"/>
        <v>3</v>
      </c>
      <c r="AC270" s="89">
        <f t="shared" si="10"/>
        <v>8</v>
      </c>
    </row>
    <row r="271" spans="1:29">
      <c r="A271" s="464"/>
      <c r="B271" s="464" t="s">
        <v>216</v>
      </c>
      <c r="C271" s="464"/>
      <c r="D271" s="464"/>
      <c r="E271" s="464"/>
      <c r="F271" s="464"/>
      <c r="G271" s="464"/>
      <c r="H271" s="464" t="s">
        <v>91</v>
      </c>
      <c r="I271" s="464" t="s">
        <v>89</v>
      </c>
      <c r="J271" s="489" t="s">
        <v>1172</v>
      </c>
      <c r="K271" s="458">
        <v>266</v>
      </c>
      <c r="L271" s="476" t="s">
        <v>216</v>
      </c>
      <c r="M271" s="460" t="s">
        <v>1222</v>
      </c>
      <c r="N271" s="462" t="s">
        <v>1223</v>
      </c>
      <c r="O271" s="490"/>
      <c r="P271" s="490"/>
      <c r="Q271" s="463">
        <v>4</v>
      </c>
      <c r="R271" s="463"/>
      <c r="S271" s="463"/>
      <c r="T271" s="463"/>
      <c r="U271" s="464"/>
      <c r="V271" s="464"/>
      <c r="W271" s="492">
        <v>2</v>
      </c>
      <c r="X271" s="463">
        <v>2</v>
      </c>
      <c r="Y271" s="463"/>
      <c r="Z271" s="463"/>
      <c r="AA271" s="458"/>
      <c r="AB271" s="89">
        <f t="shared" si="9"/>
        <v>3</v>
      </c>
      <c r="AC271" s="89">
        <f t="shared" si="10"/>
        <v>8</v>
      </c>
    </row>
    <row r="272" spans="1:29">
      <c r="A272" s="464"/>
      <c r="B272" s="464" t="s">
        <v>216</v>
      </c>
      <c r="C272" s="464"/>
      <c r="D272" s="464"/>
      <c r="E272" s="464"/>
      <c r="F272" s="464"/>
      <c r="G272" s="464"/>
      <c r="H272" s="464" t="s">
        <v>91</v>
      </c>
      <c r="I272" s="464" t="s">
        <v>89</v>
      </c>
      <c r="J272" s="491" t="s">
        <v>1172</v>
      </c>
      <c r="K272" s="458">
        <v>267</v>
      </c>
      <c r="L272" s="476" t="s">
        <v>216</v>
      </c>
      <c r="M272" s="460" t="s">
        <v>1224</v>
      </c>
      <c r="N272" s="462" t="s">
        <v>1225</v>
      </c>
      <c r="O272" s="490"/>
      <c r="P272" s="490"/>
      <c r="Q272" s="463">
        <v>4</v>
      </c>
      <c r="R272" s="463"/>
      <c r="S272" s="463"/>
      <c r="T272" s="463"/>
      <c r="U272" s="463"/>
      <c r="V272" s="464"/>
      <c r="W272" s="492">
        <v>2</v>
      </c>
      <c r="X272" s="463">
        <v>2</v>
      </c>
      <c r="Y272" s="463"/>
      <c r="Z272" s="463"/>
      <c r="AA272" s="458"/>
      <c r="AB272" s="89">
        <f t="shared" si="9"/>
        <v>3</v>
      </c>
      <c r="AC272" s="89">
        <f t="shared" si="10"/>
        <v>8</v>
      </c>
    </row>
    <row r="273" spans="1:29">
      <c r="A273" s="464"/>
      <c r="B273" s="464" t="s">
        <v>216</v>
      </c>
      <c r="C273" s="464"/>
      <c r="D273" s="464"/>
      <c r="E273" s="464"/>
      <c r="F273" s="464"/>
      <c r="G273" s="464"/>
      <c r="H273" s="464" t="s">
        <v>91</v>
      </c>
      <c r="I273" s="464" t="s">
        <v>89</v>
      </c>
      <c r="J273" s="489" t="s">
        <v>1172</v>
      </c>
      <c r="K273" s="458">
        <v>268</v>
      </c>
      <c r="L273" s="476" t="s">
        <v>216</v>
      </c>
      <c r="M273" s="460" t="s">
        <v>1226</v>
      </c>
      <c r="N273" s="462" t="s">
        <v>1227</v>
      </c>
      <c r="O273" s="490"/>
      <c r="P273" s="490"/>
      <c r="Q273" s="463">
        <v>4</v>
      </c>
      <c r="R273" s="463"/>
      <c r="S273" s="463"/>
      <c r="T273" s="463"/>
      <c r="U273" s="463"/>
      <c r="V273" s="464"/>
      <c r="W273" s="492">
        <v>2</v>
      </c>
      <c r="X273" s="463">
        <v>2</v>
      </c>
      <c r="Y273" s="463"/>
      <c r="Z273" s="463"/>
      <c r="AA273" s="458"/>
      <c r="AB273" s="89">
        <f t="shared" si="9"/>
        <v>3</v>
      </c>
      <c r="AC273" s="89">
        <f t="shared" si="10"/>
        <v>8</v>
      </c>
    </row>
    <row r="274" spans="1:29">
      <c r="A274" s="464"/>
      <c r="B274" s="464" t="s">
        <v>216</v>
      </c>
      <c r="C274" s="486" t="s">
        <v>97</v>
      </c>
      <c r="D274" s="464"/>
      <c r="E274" s="464"/>
      <c r="F274" s="464"/>
      <c r="G274" s="464"/>
      <c r="H274" s="464" t="s">
        <v>91</v>
      </c>
      <c r="I274" s="464"/>
      <c r="J274" s="491" t="s">
        <v>1200</v>
      </c>
      <c r="K274" s="458">
        <v>269</v>
      </c>
      <c r="L274" s="476" t="s">
        <v>216</v>
      </c>
      <c r="M274" s="460" t="s">
        <v>1228</v>
      </c>
      <c r="N274" s="462" t="s">
        <v>1229</v>
      </c>
      <c r="O274" s="490"/>
      <c r="P274" s="490"/>
      <c r="Q274" s="463">
        <v>4</v>
      </c>
      <c r="R274" s="464">
        <v>2</v>
      </c>
      <c r="S274" s="463"/>
      <c r="T274" s="463"/>
      <c r="U274" s="463"/>
      <c r="V274" s="464"/>
      <c r="W274" s="492">
        <v>2</v>
      </c>
      <c r="X274" s="476"/>
      <c r="Y274" s="464"/>
      <c r="Z274" s="464"/>
      <c r="AA274" s="458"/>
      <c r="AB274" s="89">
        <f t="shared" si="9"/>
        <v>3</v>
      </c>
      <c r="AC274" s="89">
        <f t="shared" si="10"/>
        <v>8</v>
      </c>
    </row>
    <row r="275" spans="1:29">
      <c r="A275" s="464"/>
      <c r="B275" s="464" t="s">
        <v>216</v>
      </c>
      <c r="C275" s="464"/>
      <c r="D275" s="464"/>
      <c r="E275" s="464"/>
      <c r="F275" s="464"/>
      <c r="G275" s="460" t="s">
        <v>86</v>
      </c>
      <c r="H275" s="464"/>
      <c r="I275" s="464" t="s">
        <v>89</v>
      </c>
      <c r="J275" s="489" t="s">
        <v>1186</v>
      </c>
      <c r="K275" s="458">
        <v>270</v>
      </c>
      <c r="L275" s="476" t="s">
        <v>216</v>
      </c>
      <c r="M275" s="460" t="s">
        <v>1230</v>
      </c>
      <c r="N275" s="462" t="s">
        <v>1231</v>
      </c>
      <c r="O275" s="490"/>
      <c r="P275" s="490"/>
      <c r="Q275" s="463">
        <v>4</v>
      </c>
      <c r="R275" s="464"/>
      <c r="S275" s="463"/>
      <c r="T275" s="463"/>
      <c r="U275" s="463"/>
      <c r="V275" s="464">
        <v>2</v>
      </c>
      <c r="W275" s="492"/>
      <c r="X275" s="464">
        <v>2</v>
      </c>
      <c r="Y275" s="464"/>
      <c r="Z275" s="464"/>
      <c r="AA275" s="458"/>
      <c r="AB275" s="89">
        <f t="shared" si="9"/>
        <v>3</v>
      </c>
      <c r="AC275" s="89">
        <f t="shared" si="10"/>
        <v>8</v>
      </c>
    </row>
    <row r="276" spans="1:29">
      <c r="A276" s="464"/>
      <c r="B276" s="464" t="s">
        <v>216</v>
      </c>
      <c r="C276" s="464"/>
      <c r="D276" s="464"/>
      <c r="E276" s="464"/>
      <c r="F276" s="464"/>
      <c r="G276" s="464"/>
      <c r="H276" s="464" t="s">
        <v>91</v>
      </c>
      <c r="I276" s="464" t="s">
        <v>89</v>
      </c>
      <c r="J276" s="489" t="s">
        <v>1172</v>
      </c>
      <c r="K276" s="458">
        <v>271</v>
      </c>
      <c r="L276" s="476" t="s">
        <v>216</v>
      </c>
      <c r="M276" s="460" t="s">
        <v>1232</v>
      </c>
      <c r="N276" s="462" t="s">
        <v>1233</v>
      </c>
      <c r="O276" s="490"/>
      <c r="P276" s="490"/>
      <c r="Q276" s="463">
        <v>4</v>
      </c>
      <c r="R276" s="464"/>
      <c r="S276" s="463"/>
      <c r="T276" s="463"/>
      <c r="U276" s="463"/>
      <c r="V276" s="464"/>
      <c r="W276" s="492">
        <v>2</v>
      </c>
      <c r="X276" s="464">
        <v>2</v>
      </c>
      <c r="Y276" s="464"/>
      <c r="Z276" s="464"/>
      <c r="AA276" s="458"/>
      <c r="AB276" s="89">
        <f t="shared" si="9"/>
        <v>3</v>
      </c>
      <c r="AC276" s="89">
        <f t="shared" si="10"/>
        <v>8</v>
      </c>
    </row>
    <row r="277" spans="1:29">
      <c r="A277" s="464"/>
      <c r="B277" s="464" t="s">
        <v>216</v>
      </c>
      <c r="C277" s="486" t="s">
        <v>97</v>
      </c>
      <c r="D277" s="464"/>
      <c r="E277" s="464"/>
      <c r="F277" s="464"/>
      <c r="G277" s="464"/>
      <c r="H277" s="464" t="s">
        <v>91</v>
      </c>
      <c r="I277" s="464"/>
      <c r="J277" s="489" t="s">
        <v>1200</v>
      </c>
      <c r="K277" s="458">
        <v>272</v>
      </c>
      <c r="L277" s="476" t="s">
        <v>216</v>
      </c>
      <c r="M277" s="460" t="s">
        <v>1234</v>
      </c>
      <c r="N277" s="462" t="s">
        <v>1235</v>
      </c>
      <c r="O277" s="490"/>
      <c r="P277" s="490"/>
      <c r="Q277" s="463">
        <v>4</v>
      </c>
      <c r="R277" s="464">
        <v>2</v>
      </c>
      <c r="S277" s="463"/>
      <c r="T277" s="463"/>
      <c r="U277" s="463"/>
      <c r="V277" s="464"/>
      <c r="W277" s="492">
        <v>2</v>
      </c>
      <c r="X277" s="464"/>
      <c r="Y277" s="464"/>
      <c r="Z277" s="464"/>
      <c r="AA277" s="458"/>
      <c r="AB277" s="89">
        <f t="shared" si="9"/>
        <v>3</v>
      </c>
      <c r="AC277" s="89">
        <f t="shared" si="10"/>
        <v>8</v>
      </c>
    </row>
    <row r="278" spans="1:29">
      <c r="A278" s="464"/>
      <c r="B278" s="464" t="s">
        <v>216</v>
      </c>
      <c r="C278" s="464"/>
      <c r="D278" s="464"/>
      <c r="E278" s="464"/>
      <c r="F278" s="464"/>
      <c r="G278" s="464"/>
      <c r="H278" s="464" t="s">
        <v>91</v>
      </c>
      <c r="I278" s="464" t="s">
        <v>89</v>
      </c>
      <c r="J278" s="489" t="s">
        <v>1172</v>
      </c>
      <c r="K278" s="458">
        <v>273</v>
      </c>
      <c r="L278" s="476" t="s">
        <v>216</v>
      </c>
      <c r="M278" s="460" t="s">
        <v>1236</v>
      </c>
      <c r="N278" s="462" t="s">
        <v>1237</v>
      </c>
      <c r="O278" s="490"/>
      <c r="P278" s="490"/>
      <c r="Q278" s="463">
        <v>4</v>
      </c>
      <c r="R278" s="464"/>
      <c r="S278" s="463"/>
      <c r="T278" s="463"/>
      <c r="U278" s="463"/>
      <c r="V278" s="464"/>
      <c r="W278" s="492">
        <v>2</v>
      </c>
      <c r="X278" s="476">
        <v>2</v>
      </c>
      <c r="Y278" s="458"/>
      <c r="Z278" s="458"/>
      <c r="AA278" s="458"/>
      <c r="AB278" s="89">
        <f t="shared" si="9"/>
        <v>3</v>
      </c>
      <c r="AC278" s="89">
        <f t="shared" si="10"/>
        <v>8</v>
      </c>
    </row>
    <row r="279" spans="1:29" ht="16.5" customHeight="1">
      <c r="A279" s="464"/>
      <c r="B279" s="464" t="s">
        <v>216</v>
      </c>
      <c r="C279" s="486" t="s">
        <v>97</v>
      </c>
      <c r="D279" s="464"/>
      <c r="E279" s="464"/>
      <c r="F279" s="464"/>
      <c r="G279" s="464"/>
      <c r="H279" s="464"/>
      <c r="I279" s="464" t="s">
        <v>89</v>
      </c>
      <c r="J279" s="489" t="s">
        <v>1238</v>
      </c>
      <c r="K279" s="458">
        <v>274</v>
      </c>
      <c r="L279" s="476" t="s">
        <v>216</v>
      </c>
      <c r="M279" s="460" t="s">
        <v>1239</v>
      </c>
      <c r="N279" s="462" t="s">
        <v>1240</v>
      </c>
      <c r="O279" s="490"/>
      <c r="P279" s="490"/>
      <c r="Q279" s="463">
        <v>4</v>
      </c>
      <c r="R279" s="463">
        <v>2</v>
      </c>
      <c r="S279" s="463"/>
      <c r="T279" s="463"/>
      <c r="U279" s="463"/>
      <c r="V279" s="464"/>
      <c r="W279" s="464"/>
      <c r="X279" s="476">
        <v>2</v>
      </c>
      <c r="Y279" s="458"/>
      <c r="Z279" s="458"/>
      <c r="AA279" s="458"/>
      <c r="AB279" s="89">
        <f t="shared" si="9"/>
        <v>3</v>
      </c>
      <c r="AC279" s="89">
        <f t="shared" si="10"/>
        <v>8</v>
      </c>
    </row>
    <row r="280" spans="1:29">
      <c r="A280" s="464"/>
      <c r="B280" s="464" t="s">
        <v>216</v>
      </c>
      <c r="C280" s="464"/>
      <c r="D280" s="464"/>
      <c r="E280" s="464"/>
      <c r="F280" s="464"/>
      <c r="G280" s="460" t="s">
        <v>86</v>
      </c>
      <c r="H280" s="464"/>
      <c r="I280" s="464" t="s">
        <v>89</v>
      </c>
      <c r="J280" s="491" t="s">
        <v>1186</v>
      </c>
      <c r="K280" s="458">
        <v>275</v>
      </c>
      <c r="L280" s="476" t="s">
        <v>216</v>
      </c>
      <c r="M280" s="460" t="s">
        <v>1241</v>
      </c>
      <c r="N280" s="462" t="s">
        <v>1242</v>
      </c>
      <c r="O280" s="490"/>
      <c r="P280" s="490"/>
      <c r="Q280" s="463">
        <v>4</v>
      </c>
      <c r="R280" s="463"/>
      <c r="S280" s="463"/>
      <c r="T280" s="463"/>
      <c r="U280" s="464"/>
      <c r="V280" s="476">
        <v>2</v>
      </c>
      <c r="W280" s="476"/>
      <c r="X280" s="476">
        <v>2</v>
      </c>
      <c r="Y280" s="458"/>
      <c r="Z280" s="458"/>
      <c r="AA280" s="458"/>
      <c r="AB280" s="89">
        <f t="shared" si="9"/>
        <v>3</v>
      </c>
      <c r="AC280" s="89">
        <f t="shared" si="10"/>
        <v>8</v>
      </c>
    </row>
    <row r="281" spans="1:29">
      <c r="A281" s="464"/>
      <c r="B281" s="464" t="s">
        <v>216</v>
      </c>
      <c r="C281" s="464"/>
      <c r="D281" s="464"/>
      <c r="E281" s="464"/>
      <c r="F281" s="464"/>
      <c r="G281" s="460" t="s">
        <v>86</v>
      </c>
      <c r="H281" s="464"/>
      <c r="I281" s="464" t="s">
        <v>89</v>
      </c>
      <c r="J281" s="491" t="s">
        <v>1186</v>
      </c>
      <c r="K281" s="458">
        <v>276</v>
      </c>
      <c r="L281" s="476" t="s">
        <v>216</v>
      </c>
      <c r="M281" s="460" t="s">
        <v>1243</v>
      </c>
      <c r="N281" s="462" t="s">
        <v>1244</v>
      </c>
      <c r="O281" s="490"/>
      <c r="P281" s="490"/>
      <c r="Q281" s="463">
        <v>4</v>
      </c>
      <c r="R281" s="464"/>
      <c r="S281" s="463"/>
      <c r="T281" s="463"/>
      <c r="U281" s="464"/>
      <c r="V281" s="476">
        <v>2</v>
      </c>
      <c r="W281" s="476"/>
      <c r="X281" s="476">
        <v>2</v>
      </c>
      <c r="Y281" s="458"/>
      <c r="Z281" s="458"/>
      <c r="AA281" s="458"/>
      <c r="AB281" s="89">
        <f t="shared" si="9"/>
        <v>3</v>
      </c>
      <c r="AC281" s="89">
        <f t="shared" si="10"/>
        <v>8</v>
      </c>
    </row>
    <row r="282" spans="1:29">
      <c r="A282" s="464"/>
      <c r="B282" s="464" t="s">
        <v>216</v>
      </c>
      <c r="C282" s="464"/>
      <c r="D282" s="464"/>
      <c r="E282" s="464"/>
      <c r="F282" s="464"/>
      <c r="G282" s="460" t="s">
        <v>86</v>
      </c>
      <c r="H282" s="464"/>
      <c r="I282" s="464" t="s">
        <v>89</v>
      </c>
      <c r="J282" s="491" t="s">
        <v>1186</v>
      </c>
      <c r="K282" s="458">
        <v>277</v>
      </c>
      <c r="L282" s="476" t="s">
        <v>216</v>
      </c>
      <c r="M282" s="460" t="s">
        <v>1245</v>
      </c>
      <c r="N282" s="462" t="s">
        <v>1246</v>
      </c>
      <c r="O282" s="490"/>
      <c r="P282" s="490"/>
      <c r="Q282" s="463">
        <v>4</v>
      </c>
      <c r="R282" s="463"/>
      <c r="S282" s="463"/>
      <c r="T282" s="464"/>
      <c r="U282" s="463"/>
      <c r="V282" s="476">
        <v>2</v>
      </c>
      <c r="W282" s="476"/>
      <c r="X282" s="464">
        <v>2</v>
      </c>
      <c r="Y282" s="458"/>
      <c r="Z282" s="458"/>
      <c r="AA282" s="458"/>
      <c r="AB282" s="89">
        <f t="shared" si="9"/>
        <v>3</v>
      </c>
      <c r="AC282" s="89">
        <f t="shared" si="10"/>
        <v>8</v>
      </c>
    </row>
    <row r="283" spans="1:29">
      <c r="A283" s="464" t="s">
        <v>13</v>
      </c>
      <c r="B283" s="464" t="s">
        <v>217</v>
      </c>
      <c r="C283" s="464"/>
      <c r="D283" s="464"/>
      <c r="E283" s="464"/>
      <c r="F283" s="464"/>
      <c r="G283" s="460" t="s">
        <v>84</v>
      </c>
      <c r="H283" s="464"/>
      <c r="I283" s="464" t="s">
        <v>89</v>
      </c>
      <c r="J283" s="460"/>
      <c r="K283" s="458">
        <v>278</v>
      </c>
      <c r="L283" s="476" t="s">
        <v>217</v>
      </c>
      <c r="M283" s="461" t="s">
        <v>1247</v>
      </c>
      <c r="N283" s="462" t="s">
        <v>1248</v>
      </c>
      <c r="O283" s="461" t="s">
        <v>772</v>
      </c>
      <c r="P283" s="461">
        <v>2</v>
      </c>
      <c r="Q283" s="461">
        <v>4</v>
      </c>
      <c r="R283" s="464"/>
      <c r="S283" s="464"/>
      <c r="T283" s="464"/>
      <c r="U283" s="464"/>
      <c r="V283" s="464">
        <v>2</v>
      </c>
      <c r="W283" s="464"/>
      <c r="X283" s="464">
        <v>2</v>
      </c>
      <c r="Y283" s="458"/>
      <c r="Z283" s="458"/>
      <c r="AA283" s="458"/>
      <c r="AB283" s="89">
        <f t="shared" si="9"/>
        <v>4</v>
      </c>
      <c r="AC283" s="89">
        <f t="shared" si="10"/>
        <v>10</v>
      </c>
    </row>
    <row r="284" spans="1:29">
      <c r="A284" s="464"/>
      <c r="B284" s="464" t="s">
        <v>217</v>
      </c>
      <c r="C284" s="460" t="s">
        <v>191</v>
      </c>
      <c r="D284" s="460" t="s">
        <v>64</v>
      </c>
      <c r="E284" s="464"/>
      <c r="F284" s="464"/>
      <c r="G284" s="464"/>
      <c r="H284" s="464"/>
      <c r="I284" s="464"/>
      <c r="J284" s="460"/>
      <c r="K284" s="458">
        <v>279</v>
      </c>
      <c r="L284" s="476" t="s">
        <v>217</v>
      </c>
      <c r="M284" s="461" t="s">
        <v>1249</v>
      </c>
      <c r="N284" s="462" t="s">
        <v>1250</v>
      </c>
      <c r="O284" s="461" t="s">
        <v>1251</v>
      </c>
      <c r="P284" s="461"/>
      <c r="Q284" s="461">
        <v>4</v>
      </c>
      <c r="R284" s="464">
        <v>2</v>
      </c>
      <c r="S284" s="464">
        <v>2</v>
      </c>
      <c r="T284" s="464"/>
      <c r="U284" s="464"/>
      <c r="V284" s="464"/>
      <c r="W284" s="464"/>
      <c r="X284" s="464"/>
      <c r="Y284" s="458"/>
      <c r="Z284" s="458"/>
      <c r="AA284" s="458"/>
      <c r="AB284" s="89">
        <f t="shared" si="9"/>
        <v>3</v>
      </c>
      <c r="AC284" s="89">
        <f t="shared" si="10"/>
        <v>8</v>
      </c>
    </row>
    <row r="285" spans="1:29">
      <c r="A285" s="464"/>
      <c r="B285" s="464" t="s">
        <v>217</v>
      </c>
      <c r="C285" s="464"/>
      <c r="D285" s="464"/>
      <c r="E285" s="464"/>
      <c r="F285" s="464"/>
      <c r="G285" s="460" t="s">
        <v>84</v>
      </c>
      <c r="H285" s="464"/>
      <c r="I285" s="464" t="s">
        <v>89</v>
      </c>
      <c r="J285" s="460"/>
      <c r="K285" s="458">
        <v>280</v>
      </c>
      <c r="L285" s="476" t="s">
        <v>217</v>
      </c>
      <c r="M285" s="461" t="s">
        <v>1252</v>
      </c>
      <c r="N285" s="462" t="s">
        <v>1253</v>
      </c>
      <c r="O285" s="461" t="s">
        <v>694</v>
      </c>
      <c r="P285" s="461"/>
      <c r="Q285" s="461">
        <v>4</v>
      </c>
      <c r="R285" s="464"/>
      <c r="S285" s="464"/>
      <c r="T285" s="464"/>
      <c r="U285" s="464"/>
      <c r="V285" s="464">
        <v>2</v>
      </c>
      <c r="W285" s="464"/>
      <c r="X285" s="464">
        <v>2</v>
      </c>
      <c r="Y285" s="458"/>
      <c r="Z285" s="458"/>
      <c r="AA285" s="458"/>
      <c r="AB285" s="89">
        <f t="shared" si="9"/>
        <v>3</v>
      </c>
      <c r="AC285" s="89">
        <f t="shared" si="10"/>
        <v>8</v>
      </c>
    </row>
    <row r="286" spans="1:29">
      <c r="A286" s="464"/>
      <c r="B286" s="464" t="s">
        <v>217</v>
      </c>
      <c r="C286" s="464"/>
      <c r="D286" s="464"/>
      <c r="E286" s="464"/>
      <c r="F286" s="464"/>
      <c r="G286" s="464"/>
      <c r="H286" s="482" t="s">
        <v>92</v>
      </c>
      <c r="I286" s="464" t="s">
        <v>89</v>
      </c>
      <c r="J286" s="460"/>
      <c r="K286" s="458">
        <v>281</v>
      </c>
      <c r="L286" s="476" t="s">
        <v>217</v>
      </c>
      <c r="M286" s="461" t="s">
        <v>1254</v>
      </c>
      <c r="N286" s="462" t="s">
        <v>1255</v>
      </c>
      <c r="O286" s="461" t="s">
        <v>918</v>
      </c>
      <c r="P286" s="461"/>
      <c r="Q286" s="461">
        <v>4</v>
      </c>
      <c r="R286" s="464"/>
      <c r="S286" s="464"/>
      <c r="T286" s="464"/>
      <c r="U286" s="464"/>
      <c r="V286" s="464"/>
      <c r="W286" s="464">
        <v>2</v>
      </c>
      <c r="X286" s="464">
        <v>2</v>
      </c>
      <c r="Y286" s="458"/>
      <c r="Z286" s="458"/>
      <c r="AA286" s="458"/>
      <c r="AB286" s="89">
        <f t="shared" si="9"/>
        <v>3</v>
      </c>
      <c r="AC286" s="89">
        <f t="shared" si="10"/>
        <v>8</v>
      </c>
    </row>
    <row r="287" spans="1:29">
      <c r="A287" s="464"/>
      <c r="B287" s="464" t="s">
        <v>217</v>
      </c>
      <c r="C287" s="464"/>
      <c r="D287" s="464"/>
      <c r="E287" s="464"/>
      <c r="F287" s="464"/>
      <c r="G287" s="460" t="s">
        <v>84</v>
      </c>
      <c r="H287" s="464"/>
      <c r="I287" s="464" t="s">
        <v>89</v>
      </c>
      <c r="J287" s="460"/>
      <c r="K287" s="458">
        <v>282</v>
      </c>
      <c r="L287" s="476" t="s">
        <v>217</v>
      </c>
      <c r="M287" s="461" t="s">
        <v>1256</v>
      </c>
      <c r="N287" s="462" t="s">
        <v>1257</v>
      </c>
      <c r="O287" s="461" t="s">
        <v>1258</v>
      </c>
      <c r="P287" s="461"/>
      <c r="Q287" s="461">
        <v>4</v>
      </c>
      <c r="R287" s="464"/>
      <c r="S287" s="464"/>
      <c r="T287" s="464"/>
      <c r="U287" s="464"/>
      <c r="V287" s="464">
        <v>2</v>
      </c>
      <c r="W287" s="464"/>
      <c r="X287" s="464">
        <v>2</v>
      </c>
      <c r="Y287" s="458"/>
      <c r="Z287" s="458"/>
      <c r="AA287" s="458"/>
      <c r="AB287" s="89">
        <f t="shared" si="9"/>
        <v>3</v>
      </c>
      <c r="AC287" s="89">
        <f t="shared" si="10"/>
        <v>8</v>
      </c>
    </row>
    <row r="288" spans="1:29">
      <c r="A288" s="464"/>
      <c r="B288" s="464" t="s">
        <v>217</v>
      </c>
      <c r="C288" s="464"/>
      <c r="D288" s="464"/>
      <c r="E288" s="464"/>
      <c r="F288" s="464"/>
      <c r="G288" s="464"/>
      <c r="H288" s="482" t="s">
        <v>92</v>
      </c>
      <c r="I288" s="464" t="s">
        <v>89</v>
      </c>
      <c r="J288" s="460"/>
      <c r="K288" s="458">
        <v>283</v>
      </c>
      <c r="L288" s="476" t="s">
        <v>217</v>
      </c>
      <c r="M288" s="461" t="s">
        <v>1259</v>
      </c>
      <c r="N288" s="462" t="s">
        <v>1260</v>
      </c>
      <c r="O288" s="461" t="s">
        <v>1261</v>
      </c>
      <c r="P288" s="461"/>
      <c r="Q288" s="461">
        <v>4</v>
      </c>
      <c r="R288" s="464"/>
      <c r="S288" s="464"/>
      <c r="T288" s="464"/>
      <c r="U288" s="464"/>
      <c r="V288" s="464"/>
      <c r="W288" s="464">
        <v>2</v>
      </c>
      <c r="X288" s="464">
        <v>2</v>
      </c>
      <c r="Y288" s="458"/>
      <c r="Z288" s="458"/>
      <c r="AA288" s="458"/>
      <c r="AB288" s="89">
        <f t="shared" si="9"/>
        <v>3</v>
      </c>
      <c r="AC288" s="89">
        <f t="shared" si="10"/>
        <v>8</v>
      </c>
    </row>
    <row r="289" spans="1:29">
      <c r="A289" s="464" t="s">
        <v>13</v>
      </c>
      <c r="B289" s="464" t="s">
        <v>217</v>
      </c>
      <c r="C289" s="464"/>
      <c r="D289" s="464"/>
      <c r="E289" s="464"/>
      <c r="F289" s="464"/>
      <c r="G289" s="460" t="s">
        <v>84</v>
      </c>
      <c r="H289" s="482" t="s">
        <v>92</v>
      </c>
      <c r="I289" s="464"/>
      <c r="J289" s="460"/>
      <c r="K289" s="458">
        <v>284</v>
      </c>
      <c r="L289" s="476" t="s">
        <v>217</v>
      </c>
      <c r="M289" s="461" t="s">
        <v>1262</v>
      </c>
      <c r="N289" s="462" t="s">
        <v>1263</v>
      </c>
      <c r="O289" s="461" t="s">
        <v>927</v>
      </c>
      <c r="P289" s="461">
        <v>2</v>
      </c>
      <c r="Q289" s="461">
        <v>4</v>
      </c>
      <c r="R289" s="464"/>
      <c r="S289" s="464"/>
      <c r="T289" s="464"/>
      <c r="U289" s="464"/>
      <c r="V289" s="464">
        <v>2</v>
      </c>
      <c r="W289" s="464">
        <v>2</v>
      </c>
      <c r="X289" s="464"/>
      <c r="Y289" s="458"/>
      <c r="Z289" s="458"/>
      <c r="AA289" s="458"/>
      <c r="AB289" s="89">
        <f t="shared" si="9"/>
        <v>4</v>
      </c>
      <c r="AC289" s="89">
        <f t="shared" si="10"/>
        <v>10</v>
      </c>
    </row>
    <row r="290" spans="1:29">
      <c r="A290" s="464" t="s">
        <v>13</v>
      </c>
      <c r="B290" s="464" t="s">
        <v>217</v>
      </c>
      <c r="C290" s="464"/>
      <c r="D290" s="464"/>
      <c r="E290" s="464"/>
      <c r="F290" s="464"/>
      <c r="G290" s="460" t="s">
        <v>84</v>
      </c>
      <c r="H290" s="482" t="s">
        <v>92</v>
      </c>
      <c r="I290" s="464"/>
      <c r="J290" s="460"/>
      <c r="K290" s="458">
        <v>285</v>
      </c>
      <c r="L290" s="476" t="s">
        <v>217</v>
      </c>
      <c r="M290" s="461" t="s">
        <v>1264</v>
      </c>
      <c r="N290" s="462" t="s">
        <v>1265</v>
      </c>
      <c r="O290" s="461" t="s">
        <v>619</v>
      </c>
      <c r="P290" s="461">
        <v>2</v>
      </c>
      <c r="Q290" s="461">
        <v>4</v>
      </c>
      <c r="R290" s="464"/>
      <c r="S290" s="464"/>
      <c r="T290" s="464"/>
      <c r="U290" s="464"/>
      <c r="V290" s="464">
        <v>2</v>
      </c>
      <c r="W290" s="464">
        <v>2</v>
      </c>
      <c r="X290" s="464"/>
      <c r="Y290" s="458"/>
      <c r="Z290" s="458"/>
      <c r="AA290" s="458"/>
      <c r="AB290" s="89">
        <f t="shared" si="9"/>
        <v>4</v>
      </c>
      <c r="AC290" s="89">
        <f t="shared" si="10"/>
        <v>10</v>
      </c>
    </row>
    <row r="291" spans="1:29">
      <c r="A291" s="464" t="s">
        <v>13</v>
      </c>
      <c r="B291" s="464" t="s">
        <v>217</v>
      </c>
      <c r="C291" s="464"/>
      <c r="D291" s="464"/>
      <c r="E291" s="464"/>
      <c r="F291" s="464"/>
      <c r="G291" s="464"/>
      <c r="H291" s="482" t="s">
        <v>92</v>
      </c>
      <c r="I291" s="464" t="s">
        <v>89</v>
      </c>
      <c r="J291" s="460"/>
      <c r="K291" s="458">
        <v>286</v>
      </c>
      <c r="L291" s="476" t="s">
        <v>217</v>
      </c>
      <c r="M291" s="461" t="s">
        <v>1266</v>
      </c>
      <c r="N291" s="462" t="s">
        <v>1267</v>
      </c>
      <c r="O291" s="461" t="s">
        <v>1268</v>
      </c>
      <c r="P291" s="461">
        <v>2</v>
      </c>
      <c r="Q291" s="461">
        <v>4</v>
      </c>
      <c r="R291" s="464"/>
      <c r="S291" s="464"/>
      <c r="T291" s="464"/>
      <c r="U291" s="464"/>
      <c r="V291" s="464"/>
      <c r="W291" s="464">
        <v>2</v>
      </c>
      <c r="X291" s="464">
        <v>2</v>
      </c>
      <c r="Y291" s="458"/>
      <c r="Z291" s="458"/>
      <c r="AA291" s="458"/>
      <c r="AB291" s="89">
        <f t="shared" si="9"/>
        <v>4</v>
      </c>
      <c r="AC291" s="89">
        <f t="shared" si="10"/>
        <v>10</v>
      </c>
    </row>
    <row r="292" spans="1:29">
      <c r="A292" s="464" t="s">
        <v>13</v>
      </c>
      <c r="B292" s="464" t="s">
        <v>217</v>
      </c>
      <c r="C292" s="464"/>
      <c r="D292" s="464"/>
      <c r="E292" s="464"/>
      <c r="F292" s="464"/>
      <c r="G292" s="460" t="s">
        <v>84</v>
      </c>
      <c r="H292" s="464"/>
      <c r="I292" s="464"/>
      <c r="J292" s="460"/>
      <c r="K292" s="458">
        <v>287</v>
      </c>
      <c r="L292" s="476" t="s">
        <v>217</v>
      </c>
      <c r="M292" s="461" t="s">
        <v>1269</v>
      </c>
      <c r="N292" s="462" t="s">
        <v>1270</v>
      </c>
      <c r="O292" s="461" t="s">
        <v>1271</v>
      </c>
      <c r="P292" s="461">
        <v>2</v>
      </c>
      <c r="Q292" s="461">
        <v>4</v>
      </c>
      <c r="R292" s="464"/>
      <c r="S292" s="464"/>
      <c r="T292" s="464"/>
      <c r="U292" s="464"/>
      <c r="V292" s="464">
        <v>2</v>
      </c>
      <c r="W292" s="464"/>
      <c r="X292" s="464"/>
      <c r="Y292" s="458"/>
      <c r="Z292" s="458"/>
      <c r="AA292" s="458"/>
      <c r="AB292" s="89">
        <f t="shared" si="9"/>
        <v>3</v>
      </c>
      <c r="AC292" s="89">
        <f t="shared" si="10"/>
        <v>8</v>
      </c>
    </row>
    <row r="293" spans="1:29">
      <c r="A293" s="464" t="s">
        <v>13</v>
      </c>
      <c r="B293" s="464" t="s">
        <v>217</v>
      </c>
      <c r="C293" s="464"/>
      <c r="D293" s="464"/>
      <c r="E293" s="464"/>
      <c r="F293" s="464"/>
      <c r="G293" s="460" t="s">
        <v>84</v>
      </c>
      <c r="H293" s="464"/>
      <c r="I293" s="464"/>
      <c r="J293" s="460"/>
      <c r="K293" s="458">
        <v>288</v>
      </c>
      <c r="L293" s="476" t="s">
        <v>217</v>
      </c>
      <c r="M293" s="461" t="s">
        <v>1272</v>
      </c>
      <c r="N293" s="462" t="s">
        <v>1273</v>
      </c>
      <c r="O293" s="461" t="s">
        <v>574</v>
      </c>
      <c r="P293" s="461">
        <v>2</v>
      </c>
      <c r="Q293" s="461">
        <v>4</v>
      </c>
      <c r="R293" s="464"/>
      <c r="S293" s="464"/>
      <c r="T293" s="464"/>
      <c r="U293" s="464"/>
      <c r="V293" s="464">
        <v>2</v>
      </c>
      <c r="W293" s="464"/>
      <c r="X293" s="464"/>
      <c r="Y293" s="458"/>
      <c r="Z293" s="458"/>
      <c r="AA293" s="458"/>
      <c r="AB293" s="89">
        <f t="shared" si="9"/>
        <v>3</v>
      </c>
      <c r="AC293" s="89">
        <f t="shared" si="10"/>
        <v>8</v>
      </c>
    </row>
    <row r="294" spans="1:29">
      <c r="A294" s="464" t="s">
        <v>13</v>
      </c>
      <c r="B294" s="464" t="s">
        <v>217</v>
      </c>
      <c r="C294" s="464"/>
      <c r="D294" s="464"/>
      <c r="E294" s="464"/>
      <c r="F294" s="464"/>
      <c r="G294" s="460" t="s">
        <v>84</v>
      </c>
      <c r="H294" s="482" t="s">
        <v>92</v>
      </c>
      <c r="I294" s="464"/>
      <c r="J294" s="460"/>
      <c r="K294" s="458">
        <v>289</v>
      </c>
      <c r="L294" s="476" t="s">
        <v>217</v>
      </c>
      <c r="M294" s="461" t="s">
        <v>1274</v>
      </c>
      <c r="N294" s="462" t="s">
        <v>1275</v>
      </c>
      <c r="O294" s="461" t="s">
        <v>1276</v>
      </c>
      <c r="P294" s="461">
        <v>2</v>
      </c>
      <c r="Q294" s="461">
        <v>4</v>
      </c>
      <c r="R294" s="464"/>
      <c r="S294" s="464"/>
      <c r="T294" s="464"/>
      <c r="U294" s="464"/>
      <c r="V294" s="464">
        <v>2</v>
      </c>
      <c r="W294" s="464">
        <v>2</v>
      </c>
      <c r="X294" s="464"/>
      <c r="Y294" s="458"/>
      <c r="Z294" s="458"/>
      <c r="AA294" s="458"/>
      <c r="AB294" s="89">
        <f t="shared" si="9"/>
        <v>4</v>
      </c>
      <c r="AC294" s="89">
        <f t="shared" si="10"/>
        <v>10</v>
      </c>
    </row>
    <row r="295" spans="1:29">
      <c r="A295" s="464"/>
      <c r="B295" s="464" t="s">
        <v>217</v>
      </c>
      <c r="C295" s="464"/>
      <c r="D295" s="464"/>
      <c r="E295" s="464"/>
      <c r="F295" s="464"/>
      <c r="G295" s="460" t="s">
        <v>84</v>
      </c>
      <c r="H295" s="464"/>
      <c r="I295" s="464" t="s">
        <v>89</v>
      </c>
      <c r="J295" s="460"/>
      <c r="K295" s="458">
        <v>290</v>
      </c>
      <c r="L295" s="476" t="s">
        <v>217</v>
      </c>
      <c r="M295" s="461" t="s">
        <v>1277</v>
      </c>
      <c r="N295" s="462" t="s">
        <v>1278</v>
      </c>
      <c r="O295" s="461" t="s">
        <v>1279</v>
      </c>
      <c r="P295" s="461"/>
      <c r="Q295" s="461">
        <v>4</v>
      </c>
      <c r="R295" s="464"/>
      <c r="S295" s="464"/>
      <c r="T295" s="464"/>
      <c r="U295" s="464"/>
      <c r="V295" s="464">
        <v>2</v>
      </c>
      <c r="W295" s="464"/>
      <c r="X295" s="464">
        <v>2</v>
      </c>
      <c r="Y295" s="458"/>
      <c r="Z295" s="458"/>
      <c r="AA295" s="458"/>
      <c r="AB295" s="89">
        <f t="shared" si="9"/>
        <v>3</v>
      </c>
      <c r="AC295" s="89">
        <f t="shared" si="10"/>
        <v>8</v>
      </c>
    </row>
    <row r="296" spans="1:29">
      <c r="A296" s="464"/>
      <c r="B296" s="464" t="s">
        <v>217</v>
      </c>
      <c r="C296" s="464"/>
      <c r="D296" s="464"/>
      <c r="E296" s="464"/>
      <c r="F296" s="464"/>
      <c r="G296" s="460" t="s">
        <v>84</v>
      </c>
      <c r="H296" s="464"/>
      <c r="I296" s="464" t="s">
        <v>89</v>
      </c>
      <c r="J296" s="460"/>
      <c r="K296" s="458">
        <v>291</v>
      </c>
      <c r="L296" s="476" t="s">
        <v>217</v>
      </c>
      <c r="M296" s="461" t="s">
        <v>1280</v>
      </c>
      <c r="N296" s="462" t="s">
        <v>1281</v>
      </c>
      <c r="O296" s="461" t="s">
        <v>1282</v>
      </c>
      <c r="P296" s="461"/>
      <c r="Q296" s="461">
        <v>4</v>
      </c>
      <c r="R296" s="464"/>
      <c r="S296" s="464"/>
      <c r="T296" s="464"/>
      <c r="U296" s="464"/>
      <c r="V296" s="464">
        <v>2</v>
      </c>
      <c r="W296" s="464"/>
      <c r="X296" s="464">
        <v>2</v>
      </c>
      <c r="Y296" s="458"/>
      <c r="Z296" s="458"/>
      <c r="AA296" s="458"/>
      <c r="AB296" s="89">
        <f t="shared" si="9"/>
        <v>3</v>
      </c>
      <c r="AC296" s="89">
        <f t="shared" si="10"/>
        <v>8</v>
      </c>
    </row>
    <row r="297" spans="1:29">
      <c r="A297" s="464"/>
      <c r="B297" s="464" t="s">
        <v>217</v>
      </c>
      <c r="C297" s="464"/>
      <c r="D297" s="464"/>
      <c r="E297" s="464"/>
      <c r="F297" s="464"/>
      <c r="G297" s="460" t="s">
        <v>84</v>
      </c>
      <c r="H297" s="482" t="s">
        <v>92</v>
      </c>
      <c r="I297" s="464"/>
      <c r="J297" s="460"/>
      <c r="K297" s="458">
        <v>292</v>
      </c>
      <c r="L297" s="476" t="s">
        <v>217</v>
      </c>
      <c r="M297" s="461" t="s">
        <v>1283</v>
      </c>
      <c r="N297" s="462" t="s">
        <v>1284</v>
      </c>
      <c r="O297" s="461" t="s">
        <v>1285</v>
      </c>
      <c r="P297" s="461"/>
      <c r="Q297" s="461">
        <v>4</v>
      </c>
      <c r="R297" s="464"/>
      <c r="S297" s="464"/>
      <c r="T297" s="464"/>
      <c r="U297" s="464"/>
      <c r="V297" s="464">
        <v>2</v>
      </c>
      <c r="W297" s="464">
        <v>2</v>
      </c>
      <c r="X297" s="464"/>
      <c r="Y297" s="458"/>
      <c r="Z297" s="458"/>
      <c r="AA297" s="458"/>
      <c r="AB297" s="89">
        <f t="shared" si="9"/>
        <v>3</v>
      </c>
      <c r="AC297" s="89">
        <f t="shared" si="10"/>
        <v>8</v>
      </c>
    </row>
    <row r="298" spans="1:29">
      <c r="A298" s="464"/>
      <c r="B298" s="464" t="s">
        <v>217</v>
      </c>
      <c r="C298" s="464"/>
      <c r="D298" s="464"/>
      <c r="E298" s="464"/>
      <c r="F298" s="464"/>
      <c r="G298" s="464"/>
      <c r="H298" s="482" t="s">
        <v>92</v>
      </c>
      <c r="I298" s="464" t="s">
        <v>89</v>
      </c>
      <c r="J298" s="460"/>
      <c r="K298" s="458">
        <v>293</v>
      </c>
      <c r="L298" s="476" t="s">
        <v>217</v>
      </c>
      <c r="M298" s="461" t="s">
        <v>1286</v>
      </c>
      <c r="N298" s="462" t="s">
        <v>1287</v>
      </c>
      <c r="O298" s="461" t="s">
        <v>1288</v>
      </c>
      <c r="P298" s="461"/>
      <c r="Q298" s="461">
        <v>4</v>
      </c>
      <c r="R298" s="464"/>
      <c r="S298" s="464"/>
      <c r="T298" s="464"/>
      <c r="U298" s="464"/>
      <c r="V298" s="464"/>
      <c r="W298" s="464">
        <v>2</v>
      </c>
      <c r="X298" s="464">
        <v>2</v>
      </c>
      <c r="Y298" s="458"/>
      <c r="Z298" s="458"/>
      <c r="AA298" s="458"/>
      <c r="AB298" s="89">
        <f t="shared" si="9"/>
        <v>3</v>
      </c>
      <c r="AC298" s="89">
        <f t="shared" si="10"/>
        <v>8</v>
      </c>
    </row>
    <row r="299" spans="1:29">
      <c r="A299" s="464"/>
      <c r="B299" s="464" t="s">
        <v>217</v>
      </c>
      <c r="C299" s="464"/>
      <c r="D299" s="464"/>
      <c r="E299" s="464"/>
      <c r="F299" s="464"/>
      <c r="G299" s="460" t="s">
        <v>84</v>
      </c>
      <c r="H299" s="464"/>
      <c r="I299" s="464"/>
      <c r="J299" s="460"/>
      <c r="K299" s="458">
        <v>294</v>
      </c>
      <c r="L299" s="476" t="s">
        <v>217</v>
      </c>
      <c r="M299" s="461" t="s">
        <v>1289</v>
      </c>
      <c r="N299" s="462" t="s">
        <v>1290</v>
      </c>
      <c r="O299" s="461" t="s">
        <v>628</v>
      </c>
      <c r="P299" s="461"/>
      <c r="Q299" s="461">
        <v>4</v>
      </c>
      <c r="R299" s="464"/>
      <c r="S299" s="464"/>
      <c r="T299" s="464"/>
      <c r="U299" s="464"/>
      <c r="V299" s="464">
        <v>4</v>
      </c>
      <c r="W299" s="464"/>
      <c r="X299" s="464"/>
      <c r="Y299" s="458"/>
      <c r="Z299" s="458"/>
      <c r="AA299" s="458"/>
      <c r="AB299" s="89">
        <f t="shared" si="9"/>
        <v>2</v>
      </c>
      <c r="AC299" s="89">
        <f t="shared" si="10"/>
        <v>8</v>
      </c>
    </row>
    <row r="300" spans="1:29">
      <c r="A300" s="464"/>
      <c r="B300" s="464" t="s">
        <v>217</v>
      </c>
      <c r="C300" s="464"/>
      <c r="D300" s="464"/>
      <c r="E300" s="464"/>
      <c r="F300" s="464"/>
      <c r="G300" s="460" t="s">
        <v>84</v>
      </c>
      <c r="H300" s="464"/>
      <c r="I300" s="464" t="s">
        <v>89</v>
      </c>
      <c r="J300" s="460"/>
      <c r="K300" s="458">
        <v>295</v>
      </c>
      <c r="L300" s="476" t="s">
        <v>217</v>
      </c>
      <c r="M300" s="461" t="s">
        <v>1291</v>
      </c>
      <c r="N300" s="462" t="s">
        <v>1292</v>
      </c>
      <c r="O300" s="461" t="s">
        <v>1293</v>
      </c>
      <c r="P300" s="461"/>
      <c r="Q300" s="461">
        <v>4</v>
      </c>
      <c r="R300" s="464"/>
      <c r="S300" s="464"/>
      <c r="T300" s="464"/>
      <c r="U300" s="464"/>
      <c r="V300" s="464">
        <v>2</v>
      </c>
      <c r="W300" s="464"/>
      <c r="X300" s="464">
        <v>2</v>
      </c>
      <c r="Y300" s="458"/>
      <c r="Z300" s="458"/>
      <c r="AA300" s="458"/>
      <c r="AB300" s="89">
        <f t="shared" si="9"/>
        <v>3</v>
      </c>
      <c r="AC300" s="89">
        <f t="shared" si="10"/>
        <v>8</v>
      </c>
    </row>
    <row r="301" spans="1:29">
      <c r="A301" s="464"/>
      <c r="B301" s="464" t="s">
        <v>217</v>
      </c>
      <c r="C301" s="464"/>
      <c r="D301" s="464"/>
      <c r="E301" s="464"/>
      <c r="F301" s="464"/>
      <c r="G301" s="460" t="s">
        <v>84</v>
      </c>
      <c r="H301" s="464"/>
      <c r="I301" s="464" t="s">
        <v>89</v>
      </c>
      <c r="J301" s="460"/>
      <c r="K301" s="458">
        <v>296</v>
      </c>
      <c r="L301" s="476" t="s">
        <v>217</v>
      </c>
      <c r="M301" s="461" t="s">
        <v>1294</v>
      </c>
      <c r="N301" s="462" t="s">
        <v>1295</v>
      </c>
      <c r="O301" s="461" t="s">
        <v>795</v>
      </c>
      <c r="P301" s="461"/>
      <c r="Q301" s="461">
        <v>4</v>
      </c>
      <c r="R301" s="464"/>
      <c r="S301" s="464"/>
      <c r="T301" s="464"/>
      <c r="U301" s="464"/>
      <c r="V301" s="464">
        <v>2</v>
      </c>
      <c r="W301" s="464"/>
      <c r="X301" s="464">
        <v>2</v>
      </c>
      <c r="Y301" s="458"/>
      <c r="Z301" s="458"/>
      <c r="AA301" s="458"/>
      <c r="AB301" s="89">
        <f t="shared" si="9"/>
        <v>3</v>
      </c>
      <c r="AC301" s="89">
        <f t="shared" si="10"/>
        <v>8</v>
      </c>
    </row>
    <row r="302" spans="1:29">
      <c r="A302" s="464"/>
      <c r="B302" s="464" t="s">
        <v>217</v>
      </c>
      <c r="C302" s="464"/>
      <c r="D302" s="464"/>
      <c r="E302" s="464"/>
      <c r="F302" s="464"/>
      <c r="G302" s="460" t="s">
        <v>84</v>
      </c>
      <c r="H302" s="482" t="s">
        <v>92</v>
      </c>
      <c r="I302" s="464"/>
      <c r="J302" s="460"/>
      <c r="K302" s="458">
        <v>297</v>
      </c>
      <c r="L302" s="476" t="s">
        <v>217</v>
      </c>
      <c r="M302" s="461" t="s">
        <v>1296</v>
      </c>
      <c r="N302" s="462" t="s">
        <v>1297</v>
      </c>
      <c r="O302" s="461" t="s">
        <v>1298</v>
      </c>
      <c r="P302" s="461"/>
      <c r="Q302" s="461">
        <v>4</v>
      </c>
      <c r="R302" s="464"/>
      <c r="S302" s="464"/>
      <c r="T302" s="464"/>
      <c r="U302" s="464"/>
      <c r="V302" s="464">
        <v>2</v>
      </c>
      <c r="W302" s="464">
        <v>2</v>
      </c>
      <c r="X302" s="464"/>
      <c r="Y302" s="458"/>
      <c r="Z302" s="458"/>
      <c r="AA302" s="458"/>
      <c r="AB302" s="89">
        <f t="shared" si="9"/>
        <v>3</v>
      </c>
      <c r="AC302" s="89">
        <f t="shared" si="10"/>
        <v>8</v>
      </c>
    </row>
    <row r="303" spans="1:29">
      <c r="A303" s="464" t="s">
        <v>13</v>
      </c>
      <c r="B303" s="464" t="s">
        <v>217</v>
      </c>
      <c r="C303" s="464"/>
      <c r="D303" s="464"/>
      <c r="E303" s="464"/>
      <c r="F303" s="464"/>
      <c r="G303" s="460" t="s">
        <v>84</v>
      </c>
      <c r="H303" s="482" t="s">
        <v>92</v>
      </c>
      <c r="I303" s="464"/>
      <c r="J303" s="460"/>
      <c r="K303" s="458">
        <v>298</v>
      </c>
      <c r="L303" s="476" t="s">
        <v>217</v>
      </c>
      <c r="M303" s="461" t="s">
        <v>1299</v>
      </c>
      <c r="N303" s="462" t="s">
        <v>1300</v>
      </c>
      <c r="O303" s="461" t="s">
        <v>1301</v>
      </c>
      <c r="P303" s="461">
        <v>2</v>
      </c>
      <c r="Q303" s="461">
        <v>4</v>
      </c>
      <c r="R303" s="464"/>
      <c r="S303" s="464"/>
      <c r="T303" s="464"/>
      <c r="U303" s="464"/>
      <c r="V303" s="464">
        <v>2</v>
      </c>
      <c r="W303" s="464">
        <v>2</v>
      </c>
      <c r="X303" s="464"/>
      <c r="Y303" s="458"/>
      <c r="Z303" s="458"/>
      <c r="AA303" s="458"/>
      <c r="AB303" s="89">
        <f t="shared" si="9"/>
        <v>4</v>
      </c>
      <c r="AC303" s="89">
        <f t="shared" si="10"/>
        <v>10</v>
      </c>
    </row>
    <row r="304" spans="1:29">
      <c r="A304" s="464" t="s">
        <v>13</v>
      </c>
      <c r="B304" s="464" t="s">
        <v>217</v>
      </c>
      <c r="C304" s="464"/>
      <c r="D304" s="464"/>
      <c r="E304" s="464"/>
      <c r="F304" s="464"/>
      <c r="G304" s="460" t="s">
        <v>84</v>
      </c>
      <c r="H304" s="482" t="s">
        <v>92</v>
      </c>
      <c r="I304" s="464"/>
      <c r="J304" s="460"/>
      <c r="K304" s="458">
        <v>299</v>
      </c>
      <c r="L304" s="476" t="s">
        <v>217</v>
      </c>
      <c r="M304" s="461" t="s">
        <v>1302</v>
      </c>
      <c r="N304" s="462" t="s">
        <v>1303</v>
      </c>
      <c r="O304" s="461" t="s">
        <v>737</v>
      </c>
      <c r="P304" s="461">
        <v>4</v>
      </c>
      <c r="Q304" s="461">
        <v>4</v>
      </c>
      <c r="R304" s="464"/>
      <c r="S304" s="464"/>
      <c r="T304" s="464"/>
      <c r="U304" s="464"/>
      <c r="V304" s="464">
        <v>2</v>
      </c>
      <c r="W304" s="464">
        <v>2</v>
      </c>
      <c r="X304" s="464"/>
      <c r="Y304" s="458"/>
      <c r="Z304" s="458"/>
      <c r="AA304" s="458"/>
      <c r="AB304" s="89">
        <f t="shared" si="9"/>
        <v>4</v>
      </c>
      <c r="AC304" s="89">
        <f t="shared" si="10"/>
        <v>12</v>
      </c>
    </row>
    <row r="305" spans="1:29">
      <c r="A305" s="464" t="s">
        <v>13</v>
      </c>
      <c r="B305" s="464" t="s">
        <v>217</v>
      </c>
      <c r="C305" s="464"/>
      <c r="D305" s="464"/>
      <c r="E305" s="464"/>
      <c r="F305" s="464"/>
      <c r="G305" s="460" t="s">
        <v>84</v>
      </c>
      <c r="H305" s="482" t="s">
        <v>92</v>
      </c>
      <c r="I305" s="464"/>
      <c r="J305" s="460"/>
      <c r="K305" s="458">
        <v>300</v>
      </c>
      <c r="L305" s="476" t="s">
        <v>217</v>
      </c>
      <c r="M305" s="461" t="s">
        <v>1304</v>
      </c>
      <c r="N305" s="462" t="s">
        <v>1305</v>
      </c>
      <c r="O305" s="461" t="s">
        <v>1306</v>
      </c>
      <c r="P305" s="461">
        <v>2</v>
      </c>
      <c r="Q305" s="461">
        <v>4</v>
      </c>
      <c r="R305" s="464"/>
      <c r="S305" s="464"/>
      <c r="T305" s="464"/>
      <c r="U305" s="464"/>
      <c r="V305" s="464">
        <v>2</v>
      </c>
      <c r="W305" s="464">
        <v>2</v>
      </c>
      <c r="X305" s="464"/>
      <c r="Y305" s="458"/>
      <c r="Z305" s="458"/>
      <c r="AA305" s="458"/>
      <c r="AB305" s="89">
        <f t="shared" si="9"/>
        <v>4</v>
      </c>
      <c r="AC305" s="89">
        <f t="shared" si="10"/>
        <v>10</v>
      </c>
    </row>
    <row r="306" spans="1:29">
      <c r="A306" s="464" t="s">
        <v>13</v>
      </c>
      <c r="B306" s="464" t="s">
        <v>217</v>
      </c>
      <c r="C306" s="464"/>
      <c r="D306" s="464"/>
      <c r="E306" s="464"/>
      <c r="F306" s="464"/>
      <c r="G306" s="460" t="s">
        <v>84</v>
      </c>
      <c r="H306" s="464"/>
      <c r="I306" s="464" t="s">
        <v>89</v>
      </c>
      <c r="J306" s="460"/>
      <c r="K306" s="458">
        <v>301</v>
      </c>
      <c r="L306" s="476" t="s">
        <v>217</v>
      </c>
      <c r="M306" s="461" t="s">
        <v>1307</v>
      </c>
      <c r="N306" s="462" t="s">
        <v>1308</v>
      </c>
      <c r="O306" s="461" t="s">
        <v>1309</v>
      </c>
      <c r="P306" s="461">
        <v>4</v>
      </c>
      <c r="Q306" s="461">
        <v>4</v>
      </c>
      <c r="R306" s="464"/>
      <c r="S306" s="464"/>
      <c r="T306" s="464"/>
      <c r="U306" s="464"/>
      <c r="V306" s="464">
        <v>2</v>
      </c>
      <c r="W306" s="464"/>
      <c r="X306" s="464">
        <v>2</v>
      </c>
      <c r="Y306" s="458"/>
      <c r="Z306" s="458"/>
      <c r="AA306" s="458"/>
      <c r="AB306" s="89">
        <f t="shared" si="9"/>
        <v>4</v>
      </c>
      <c r="AC306" s="89">
        <f t="shared" si="10"/>
        <v>12</v>
      </c>
    </row>
    <row r="307" spans="1:29">
      <c r="A307" s="464"/>
      <c r="B307" s="464" t="s">
        <v>217</v>
      </c>
      <c r="C307" s="464"/>
      <c r="D307" s="464"/>
      <c r="E307" s="464"/>
      <c r="F307" s="464"/>
      <c r="G307" s="460" t="s">
        <v>84</v>
      </c>
      <c r="H307" s="464"/>
      <c r="I307" s="464" t="s">
        <v>89</v>
      </c>
      <c r="J307" s="460"/>
      <c r="K307" s="458">
        <v>302</v>
      </c>
      <c r="L307" s="476" t="s">
        <v>217</v>
      </c>
      <c r="M307" s="461" t="s">
        <v>1310</v>
      </c>
      <c r="N307" s="462" t="s">
        <v>1311</v>
      </c>
      <c r="O307" s="461" t="s">
        <v>535</v>
      </c>
      <c r="P307" s="461"/>
      <c r="Q307" s="461">
        <v>4</v>
      </c>
      <c r="R307" s="464"/>
      <c r="S307" s="464"/>
      <c r="T307" s="464"/>
      <c r="U307" s="464"/>
      <c r="V307" s="464">
        <v>2</v>
      </c>
      <c r="W307" s="464"/>
      <c r="X307" s="464">
        <v>2</v>
      </c>
      <c r="Y307" s="458"/>
      <c r="Z307" s="458"/>
      <c r="AA307" s="458"/>
      <c r="AB307" s="89">
        <f t="shared" si="9"/>
        <v>3</v>
      </c>
      <c r="AC307" s="89">
        <f t="shared" si="10"/>
        <v>8</v>
      </c>
    </row>
    <row r="308" spans="1:29">
      <c r="A308" s="464"/>
      <c r="B308" s="464" t="s">
        <v>217</v>
      </c>
      <c r="C308" s="464"/>
      <c r="D308" s="464"/>
      <c r="E308" s="464"/>
      <c r="F308" s="464"/>
      <c r="G308" s="464"/>
      <c r="H308" s="482" t="s">
        <v>92</v>
      </c>
      <c r="I308" s="464" t="s">
        <v>89</v>
      </c>
      <c r="J308" s="460"/>
      <c r="K308" s="458">
        <v>303</v>
      </c>
      <c r="L308" s="476" t="s">
        <v>217</v>
      </c>
      <c r="M308" s="461" t="s">
        <v>1312</v>
      </c>
      <c r="N308" s="462" t="s">
        <v>1313</v>
      </c>
      <c r="O308" s="461" t="s">
        <v>1314</v>
      </c>
      <c r="P308" s="461"/>
      <c r="Q308" s="461">
        <v>4</v>
      </c>
      <c r="R308" s="464"/>
      <c r="S308" s="464"/>
      <c r="T308" s="464"/>
      <c r="U308" s="464"/>
      <c r="V308" s="464"/>
      <c r="W308" s="464">
        <v>2</v>
      </c>
      <c r="X308" s="464">
        <v>2</v>
      </c>
      <c r="Y308" s="458"/>
      <c r="Z308" s="458"/>
      <c r="AA308" s="458"/>
      <c r="AB308" s="89">
        <f t="shared" si="9"/>
        <v>3</v>
      </c>
      <c r="AC308" s="89">
        <f t="shared" si="10"/>
        <v>8</v>
      </c>
    </row>
    <row r="309" spans="1:29">
      <c r="A309" s="464"/>
      <c r="B309" s="464" t="s">
        <v>217</v>
      </c>
      <c r="C309" s="464"/>
      <c r="D309" s="464"/>
      <c r="E309" s="464"/>
      <c r="F309" s="464"/>
      <c r="G309" s="460" t="s">
        <v>84</v>
      </c>
      <c r="H309" s="482" t="s">
        <v>92</v>
      </c>
      <c r="I309" s="464"/>
      <c r="J309" s="460"/>
      <c r="K309" s="458">
        <v>304</v>
      </c>
      <c r="L309" s="476" t="s">
        <v>217</v>
      </c>
      <c r="M309" s="461" t="s">
        <v>1315</v>
      </c>
      <c r="N309" s="462" t="s">
        <v>1316</v>
      </c>
      <c r="O309" s="461" t="s">
        <v>571</v>
      </c>
      <c r="P309" s="461"/>
      <c r="Q309" s="461">
        <v>4</v>
      </c>
      <c r="R309" s="464"/>
      <c r="S309" s="464"/>
      <c r="T309" s="464"/>
      <c r="U309" s="464"/>
      <c r="V309" s="464">
        <v>2</v>
      </c>
      <c r="W309" s="464">
        <v>2</v>
      </c>
      <c r="X309" s="464"/>
      <c r="Y309" s="458"/>
      <c r="Z309" s="458"/>
      <c r="AA309" s="458"/>
      <c r="AB309" s="89">
        <f t="shared" si="9"/>
        <v>3</v>
      </c>
      <c r="AC309" s="89">
        <f t="shared" si="10"/>
        <v>8</v>
      </c>
    </row>
    <row r="310" spans="1:29">
      <c r="A310" s="464"/>
      <c r="B310" s="464" t="s">
        <v>217</v>
      </c>
      <c r="C310" s="464"/>
      <c r="D310" s="464"/>
      <c r="E310" s="464"/>
      <c r="F310" s="464"/>
      <c r="G310" s="464"/>
      <c r="H310" s="482" t="s">
        <v>92</v>
      </c>
      <c r="I310" s="464" t="s">
        <v>89</v>
      </c>
      <c r="J310" s="460"/>
      <c r="K310" s="458">
        <v>305</v>
      </c>
      <c r="L310" s="476" t="s">
        <v>217</v>
      </c>
      <c r="M310" s="461" t="s">
        <v>1317</v>
      </c>
      <c r="N310" s="462" t="s">
        <v>1318</v>
      </c>
      <c r="O310" s="461" t="s">
        <v>1319</v>
      </c>
      <c r="P310" s="461"/>
      <c r="Q310" s="461">
        <v>4</v>
      </c>
      <c r="R310" s="464"/>
      <c r="S310" s="464"/>
      <c r="T310" s="464"/>
      <c r="U310" s="464"/>
      <c r="V310" s="464"/>
      <c r="W310" s="464">
        <v>2</v>
      </c>
      <c r="X310" s="464">
        <v>2</v>
      </c>
      <c r="Y310" s="458"/>
      <c r="Z310" s="458"/>
      <c r="AA310" s="458"/>
      <c r="AB310" s="89">
        <f t="shared" si="9"/>
        <v>3</v>
      </c>
      <c r="AC310" s="89">
        <f t="shared" si="10"/>
        <v>8</v>
      </c>
    </row>
    <row r="311" spans="1:29">
      <c r="A311" s="464"/>
      <c r="B311" s="464" t="s">
        <v>217</v>
      </c>
      <c r="C311" s="464"/>
      <c r="D311" s="464"/>
      <c r="E311" s="464"/>
      <c r="F311" s="464"/>
      <c r="G311" s="464"/>
      <c r="H311" s="482" t="s">
        <v>92</v>
      </c>
      <c r="I311" s="464" t="s">
        <v>89</v>
      </c>
      <c r="J311" s="460"/>
      <c r="K311" s="458">
        <v>306</v>
      </c>
      <c r="L311" s="476" t="s">
        <v>217</v>
      </c>
      <c r="M311" s="461" t="s">
        <v>1320</v>
      </c>
      <c r="N311" s="462" t="s">
        <v>1321</v>
      </c>
      <c r="O311" s="461" t="s">
        <v>752</v>
      </c>
      <c r="P311" s="461"/>
      <c r="Q311" s="461">
        <v>4</v>
      </c>
      <c r="R311" s="464"/>
      <c r="S311" s="464"/>
      <c r="T311" s="464"/>
      <c r="U311" s="464"/>
      <c r="V311" s="464"/>
      <c r="W311" s="464">
        <v>2</v>
      </c>
      <c r="X311" s="464">
        <v>2</v>
      </c>
      <c r="Y311" s="458"/>
      <c r="Z311" s="458"/>
      <c r="AA311" s="458"/>
      <c r="AB311" s="89">
        <f t="shared" si="9"/>
        <v>3</v>
      </c>
      <c r="AC311" s="89">
        <f t="shared" si="10"/>
        <v>8</v>
      </c>
    </row>
    <row r="312" spans="1:29">
      <c r="A312" s="464"/>
      <c r="B312" s="464" t="s">
        <v>217</v>
      </c>
      <c r="C312" s="464"/>
      <c r="D312" s="464"/>
      <c r="E312" s="464"/>
      <c r="F312" s="464"/>
      <c r="G312" s="460" t="s">
        <v>84</v>
      </c>
      <c r="H312" s="482" t="s">
        <v>92</v>
      </c>
      <c r="I312" s="464"/>
      <c r="J312" s="460"/>
      <c r="K312" s="458">
        <v>307</v>
      </c>
      <c r="L312" s="476" t="s">
        <v>217</v>
      </c>
      <c r="M312" s="461" t="s">
        <v>1322</v>
      </c>
      <c r="N312" s="462" t="s">
        <v>1323</v>
      </c>
      <c r="O312" s="461" t="s">
        <v>1324</v>
      </c>
      <c r="P312" s="461"/>
      <c r="Q312" s="461">
        <v>4</v>
      </c>
      <c r="R312" s="464"/>
      <c r="S312" s="464"/>
      <c r="T312" s="464"/>
      <c r="U312" s="464"/>
      <c r="V312" s="464">
        <v>2</v>
      </c>
      <c r="W312" s="464">
        <v>2</v>
      </c>
      <c r="X312" s="464"/>
      <c r="Y312" s="458"/>
      <c r="Z312" s="458"/>
      <c r="AA312" s="458"/>
      <c r="AB312" s="89">
        <f t="shared" si="9"/>
        <v>3</v>
      </c>
      <c r="AC312" s="89">
        <f t="shared" si="10"/>
        <v>8</v>
      </c>
    </row>
    <row r="313" spans="1:29">
      <c r="A313" s="464"/>
      <c r="B313" s="464" t="s">
        <v>217</v>
      </c>
      <c r="C313" s="464"/>
      <c r="D313" s="464"/>
      <c r="E313" s="464"/>
      <c r="F313" s="464"/>
      <c r="G313" s="460" t="s">
        <v>84</v>
      </c>
      <c r="H313" s="482" t="s">
        <v>92</v>
      </c>
      <c r="I313" s="464"/>
      <c r="J313" s="460"/>
      <c r="K313" s="458">
        <v>308</v>
      </c>
      <c r="L313" s="476" t="s">
        <v>217</v>
      </c>
      <c r="M313" s="461" t="s">
        <v>1325</v>
      </c>
      <c r="N313" s="462" t="s">
        <v>1326</v>
      </c>
      <c r="O313" s="461" t="s">
        <v>1327</v>
      </c>
      <c r="P313" s="461"/>
      <c r="Q313" s="461">
        <v>4</v>
      </c>
      <c r="R313" s="464"/>
      <c r="S313" s="464"/>
      <c r="T313" s="464"/>
      <c r="U313" s="464"/>
      <c r="V313" s="464">
        <v>2</v>
      </c>
      <c r="W313" s="464">
        <v>2</v>
      </c>
      <c r="X313" s="464"/>
      <c r="Y313" s="458"/>
      <c r="Z313" s="458"/>
      <c r="AA313" s="458"/>
      <c r="AB313" s="89">
        <f t="shared" si="9"/>
        <v>3</v>
      </c>
      <c r="AC313" s="89">
        <f t="shared" si="10"/>
        <v>8</v>
      </c>
    </row>
    <row r="314" spans="1:29">
      <c r="A314" s="464"/>
      <c r="B314" s="464" t="s">
        <v>217</v>
      </c>
      <c r="C314" s="464"/>
      <c r="D314" s="464"/>
      <c r="E314" s="464"/>
      <c r="F314" s="464"/>
      <c r="G314" s="460" t="s">
        <v>84</v>
      </c>
      <c r="H314" s="464"/>
      <c r="I314" s="464" t="s">
        <v>89</v>
      </c>
      <c r="J314" s="460"/>
      <c r="K314" s="458">
        <v>309</v>
      </c>
      <c r="L314" s="476" t="s">
        <v>217</v>
      </c>
      <c r="M314" s="461" t="s">
        <v>1328</v>
      </c>
      <c r="N314" s="462" t="s">
        <v>1329</v>
      </c>
      <c r="O314" s="461" t="s">
        <v>1330</v>
      </c>
      <c r="P314" s="461"/>
      <c r="Q314" s="461">
        <v>4</v>
      </c>
      <c r="R314" s="464"/>
      <c r="S314" s="464"/>
      <c r="T314" s="464"/>
      <c r="U314" s="464"/>
      <c r="V314" s="464">
        <v>2</v>
      </c>
      <c r="W314" s="464"/>
      <c r="X314" s="464">
        <v>2</v>
      </c>
      <c r="Y314" s="458"/>
      <c r="Z314" s="458"/>
      <c r="AA314" s="458"/>
      <c r="AB314" s="89">
        <f t="shared" si="9"/>
        <v>3</v>
      </c>
      <c r="AC314" s="89">
        <f t="shared" si="10"/>
        <v>8</v>
      </c>
    </row>
    <row r="315" spans="1:29">
      <c r="A315" s="464" t="s">
        <v>13</v>
      </c>
      <c r="B315" s="464" t="s">
        <v>217</v>
      </c>
      <c r="C315" s="464"/>
      <c r="D315" s="464"/>
      <c r="E315" s="464"/>
      <c r="F315" s="464"/>
      <c r="G315" s="460" t="s">
        <v>84</v>
      </c>
      <c r="H315" s="482" t="s">
        <v>92</v>
      </c>
      <c r="I315" s="464"/>
      <c r="J315" s="460"/>
      <c r="K315" s="458">
        <v>310</v>
      </c>
      <c r="L315" s="476" t="s">
        <v>217</v>
      </c>
      <c r="M315" s="461" t="s">
        <v>1331</v>
      </c>
      <c r="N315" s="462" t="s">
        <v>1332</v>
      </c>
      <c r="O315" s="461" t="s">
        <v>1333</v>
      </c>
      <c r="P315" s="461">
        <v>2</v>
      </c>
      <c r="Q315" s="461">
        <v>4</v>
      </c>
      <c r="R315" s="464"/>
      <c r="S315" s="464"/>
      <c r="T315" s="464"/>
      <c r="U315" s="464"/>
      <c r="V315" s="464">
        <v>2</v>
      </c>
      <c r="W315" s="464">
        <v>2</v>
      </c>
      <c r="X315" s="464"/>
      <c r="Y315" s="458"/>
      <c r="Z315" s="458"/>
      <c r="AA315" s="458"/>
      <c r="AB315" s="89">
        <f t="shared" si="9"/>
        <v>4</v>
      </c>
      <c r="AC315" s="89">
        <f t="shared" si="10"/>
        <v>10</v>
      </c>
    </row>
    <row r="316" spans="1:29">
      <c r="A316" s="464"/>
      <c r="B316" s="464" t="s">
        <v>217</v>
      </c>
      <c r="C316" s="464"/>
      <c r="D316" s="464"/>
      <c r="E316" s="464"/>
      <c r="F316" s="464"/>
      <c r="G316" s="460" t="s">
        <v>84</v>
      </c>
      <c r="H316" s="464"/>
      <c r="I316" s="464" t="s">
        <v>89</v>
      </c>
      <c r="J316" s="460"/>
      <c r="K316" s="458">
        <v>311</v>
      </c>
      <c r="L316" s="476" t="s">
        <v>217</v>
      </c>
      <c r="M316" s="461" t="s">
        <v>1334</v>
      </c>
      <c r="N316" s="462" t="s">
        <v>1335</v>
      </c>
      <c r="O316" s="461" t="s">
        <v>1336</v>
      </c>
      <c r="P316" s="461"/>
      <c r="Q316" s="461">
        <v>4</v>
      </c>
      <c r="R316" s="464"/>
      <c r="S316" s="464"/>
      <c r="T316" s="464"/>
      <c r="U316" s="464"/>
      <c r="V316" s="464">
        <v>2</v>
      </c>
      <c r="W316" s="464"/>
      <c r="X316" s="464">
        <v>2</v>
      </c>
      <c r="Y316" s="458"/>
      <c r="Z316" s="458"/>
      <c r="AA316" s="458"/>
      <c r="AB316" s="89">
        <f t="shared" si="9"/>
        <v>3</v>
      </c>
      <c r="AC316" s="89">
        <f t="shared" si="10"/>
        <v>8</v>
      </c>
    </row>
    <row r="318" spans="1:29" ht="18.75">
      <c r="A318" s="936" t="s">
        <v>1358</v>
      </c>
      <c r="B318" s="936"/>
      <c r="C318" s="936"/>
      <c r="D318" s="936"/>
      <c r="E318" s="936"/>
      <c r="F318" s="936"/>
      <c r="G318" s="936"/>
      <c r="H318" s="936"/>
      <c r="I318" s="936"/>
      <c r="J318" s="937"/>
      <c r="K318" s="936"/>
      <c r="L318" s="936"/>
      <c r="M318" s="936"/>
      <c r="N318" s="936"/>
      <c r="P318" s="448">
        <f>COUNTIF(P6:P316,"2")</f>
        <v>237</v>
      </c>
      <c r="Q318" s="448">
        <f>COUNTIF(Q6:Q316,"2")</f>
        <v>219</v>
      </c>
      <c r="R318" s="448">
        <f>COUNTIF(R6:R316,"2")</f>
        <v>97</v>
      </c>
      <c r="S318" s="448">
        <f t="shared" ref="S318:Z318" si="11">COUNTIF(S6:S316,"2")</f>
        <v>62</v>
      </c>
      <c r="T318" s="448">
        <f t="shared" si="11"/>
        <v>87</v>
      </c>
      <c r="U318" s="448">
        <f t="shared" si="11"/>
        <v>12</v>
      </c>
      <c r="V318" s="448">
        <f t="shared" si="11"/>
        <v>142</v>
      </c>
      <c r="W318" s="448">
        <f t="shared" si="11"/>
        <v>115</v>
      </c>
      <c r="X318" s="448">
        <f t="shared" si="11"/>
        <v>77</v>
      </c>
      <c r="Y318" s="448">
        <f t="shared" si="11"/>
        <v>0</v>
      </c>
      <c r="Z318" s="448">
        <f t="shared" si="11"/>
        <v>0</v>
      </c>
    </row>
    <row r="319" spans="1:29">
      <c r="A319" s="446" t="s">
        <v>1339</v>
      </c>
      <c r="B319" s="499"/>
      <c r="D319" s="500" t="s">
        <v>1354</v>
      </c>
      <c r="K319" s="446"/>
      <c r="L319" s="499"/>
      <c r="P319" s="448">
        <f>COUNTIF(P6:P316,"4")</f>
        <v>8</v>
      </c>
      <c r="Q319" s="448">
        <f>COUNTIF(Q6:Q316,"4")</f>
        <v>88</v>
      </c>
      <c r="R319" s="448">
        <f t="shared" ref="R319:Z319" si="12">COUNTIF(R6:R316,"4")</f>
        <v>0</v>
      </c>
      <c r="S319" s="448">
        <f t="shared" si="12"/>
        <v>0</v>
      </c>
      <c r="T319" s="448">
        <f t="shared" si="12"/>
        <v>0</v>
      </c>
      <c r="U319" s="448">
        <f t="shared" si="12"/>
        <v>0</v>
      </c>
      <c r="V319" s="448">
        <f t="shared" si="12"/>
        <v>1</v>
      </c>
      <c r="W319" s="448">
        <f t="shared" si="12"/>
        <v>0</v>
      </c>
      <c r="X319" s="448">
        <f t="shared" si="12"/>
        <v>0</v>
      </c>
      <c r="Y319" s="448">
        <f t="shared" si="12"/>
        <v>0</v>
      </c>
      <c r="Z319" s="448">
        <f t="shared" si="12"/>
        <v>0</v>
      </c>
    </row>
    <row r="320" spans="1:29">
      <c r="B320" s="499"/>
      <c r="D320" s="500" t="s">
        <v>1356</v>
      </c>
      <c r="L320" s="499"/>
    </row>
    <row r="321" spans="1:14">
      <c r="B321" s="499"/>
      <c r="D321" s="501" t="s">
        <v>1355</v>
      </c>
      <c r="L321" s="499"/>
    </row>
    <row r="322" spans="1:14">
      <c r="A322" s="446" t="s">
        <v>1349</v>
      </c>
      <c r="B322" s="499"/>
      <c r="D322" s="446" t="s">
        <v>1393</v>
      </c>
      <c r="K322" s="446"/>
      <c r="L322" s="499"/>
    </row>
    <row r="323" spans="1:14">
      <c r="A323" s="446" t="s">
        <v>1340</v>
      </c>
      <c r="B323" s="499"/>
      <c r="D323" s="502" t="s">
        <v>1391</v>
      </c>
      <c r="K323" s="446"/>
      <c r="L323" s="499"/>
    </row>
    <row r="324" spans="1:14">
      <c r="B324" s="499"/>
      <c r="D324" s="502" t="s">
        <v>1341</v>
      </c>
      <c r="L324" s="499"/>
    </row>
    <row r="325" spans="1:14">
      <c r="A325" s="446" t="s">
        <v>1342</v>
      </c>
      <c r="B325" s="499"/>
      <c r="D325" s="501" t="s">
        <v>1345</v>
      </c>
      <c r="K325" s="446"/>
      <c r="L325" s="499"/>
    </row>
    <row r="326" spans="1:14">
      <c r="B326" s="447"/>
      <c r="D326" s="501" t="s">
        <v>1346</v>
      </c>
    </row>
    <row r="327" spans="1:14">
      <c r="B327" s="447"/>
      <c r="D327" s="501" t="s">
        <v>1347</v>
      </c>
    </row>
    <row r="328" spans="1:14">
      <c r="A328" s="446" t="s">
        <v>1343</v>
      </c>
      <c r="B328" s="447"/>
      <c r="D328" s="503" t="s">
        <v>1344</v>
      </c>
      <c r="K328" s="446"/>
    </row>
    <row r="329" spans="1:14">
      <c r="B329" s="447"/>
      <c r="D329" s="503" t="s">
        <v>1398</v>
      </c>
    </row>
    <row r="330" spans="1:14">
      <c r="A330" s="446" t="s">
        <v>1348</v>
      </c>
      <c r="B330" s="447"/>
      <c r="D330" s="501" t="s">
        <v>1350</v>
      </c>
      <c r="K330" s="446"/>
    </row>
    <row r="331" spans="1:14">
      <c r="A331" s="446" t="s">
        <v>1351</v>
      </c>
      <c r="B331" s="447"/>
      <c r="D331" s="500" t="s">
        <v>1352</v>
      </c>
      <c r="K331" s="446"/>
    </row>
    <row r="332" spans="1:14">
      <c r="A332" s="446" t="s">
        <v>1353</v>
      </c>
      <c r="B332" s="447"/>
      <c r="D332" s="501" t="s">
        <v>1357</v>
      </c>
      <c r="K332" s="446"/>
    </row>
    <row r="333" spans="1:14" ht="12.95" customHeight="1">
      <c r="A333" s="938" t="s">
        <v>1390</v>
      </c>
      <c r="B333" s="938"/>
      <c r="C333" s="938"/>
      <c r="D333" s="938"/>
      <c r="E333" s="938"/>
      <c r="F333" s="938"/>
      <c r="G333" s="938"/>
      <c r="H333" s="938"/>
      <c r="I333" s="938"/>
      <c r="J333" s="939"/>
      <c r="K333" s="938"/>
      <c r="L333" s="938"/>
      <c r="M333" s="938"/>
      <c r="N333" s="938"/>
    </row>
    <row r="334" spans="1:14" ht="27" customHeight="1">
      <c r="A334" s="933" t="s">
        <v>1394</v>
      </c>
      <c r="B334" s="933"/>
      <c r="C334" s="933"/>
      <c r="D334" s="933"/>
      <c r="E334" s="933"/>
      <c r="F334" s="933"/>
      <c r="G334" s="933"/>
      <c r="H334" s="933"/>
      <c r="I334" s="933"/>
      <c r="J334" s="934"/>
      <c r="K334" s="933"/>
      <c r="L334" s="933"/>
      <c r="M334" s="933"/>
      <c r="N334" s="933"/>
    </row>
    <row r="335" spans="1:14">
      <c r="A335" s="935" t="s">
        <v>1395</v>
      </c>
      <c r="B335" s="935"/>
      <c r="C335" s="935"/>
      <c r="D335" s="935"/>
      <c r="E335" s="935"/>
      <c r="F335" s="935"/>
      <c r="G335" s="935"/>
      <c r="H335" s="935"/>
      <c r="I335" s="935"/>
      <c r="J335" s="934"/>
      <c r="K335" s="935"/>
      <c r="L335" s="935"/>
      <c r="M335" s="935"/>
      <c r="N335" s="935"/>
    </row>
  </sheetData>
  <autoFilter ref="A5:AC316"/>
  <mergeCells count="24">
    <mergeCell ref="A334:N334"/>
    <mergeCell ref="A335:N335"/>
    <mergeCell ref="X4:X5"/>
    <mergeCell ref="U4:U5"/>
    <mergeCell ref="V4:V5"/>
    <mergeCell ref="W4:W5"/>
    <mergeCell ref="A318:N318"/>
    <mergeCell ref="A333:N333"/>
    <mergeCell ref="A2:AA2"/>
    <mergeCell ref="A3:O3"/>
    <mergeCell ref="A4:I4"/>
    <mergeCell ref="M4:M5"/>
    <mergeCell ref="N4:N5"/>
    <mergeCell ref="O4:O5"/>
    <mergeCell ref="P4:P5"/>
    <mergeCell ref="Q4:Q5"/>
    <mergeCell ref="Y4:Y5"/>
    <mergeCell ref="Z4:Z5"/>
    <mergeCell ref="AA4:AA5"/>
    <mergeCell ref="K4:K5"/>
    <mergeCell ref="L4:L5"/>
    <mergeCell ref="R4:R5"/>
    <mergeCell ref="S4:S5"/>
    <mergeCell ref="T4:T5"/>
  </mergeCells>
  <conditionalFormatting sqref="A318 A319:J332 M319:M332 A333">
    <cfRule type="cellIs" dxfId="29" priority="1" operator="equal">
      <formula>0</formula>
    </cfRule>
  </conditionalFormatting>
  <conditionalFormatting sqref="M6:M316">
    <cfRule type="duplicateValues" dxfId="28" priority="2"/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Q681"/>
  <sheetViews>
    <sheetView topLeftCell="A532" workbookViewId="0">
      <selection activeCell="A512" sqref="A512:Q512"/>
    </sheetView>
  </sheetViews>
  <sheetFormatPr defaultRowHeight="15.75"/>
  <cols>
    <col min="1" max="1" width="4.125" style="69" customWidth="1"/>
    <col min="2" max="2" width="4.875" bestFit="1" customWidth="1"/>
    <col min="3" max="3" width="9.375" customWidth="1"/>
    <col min="4" max="4" width="23.125" customWidth="1"/>
    <col min="5" max="5" width="9.125" hidden="1" customWidth="1"/>
    <col min="6" max="17" width="3.875" customWidth="1"/>
  </cols>
  <sheetData>
    <row r="1" spans="1:17" ht="18.75">
      <c r="A1" s="942" t="s">
        <v>1359</v>
      </c>
      <c r="B1" s="942"/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942"/>
      <c r="O1" s="942"/>
      <c r="P1" s="942"/>
      <c r="Q1" s="942"/>
    </row>
    <row r="2" spans="1:17" ht="15" customHeight="1">
      <c r="A2" s="943" t="s">
        <v>1382</v>
      </c>
      <c r="B2" s="943"/>
      <c r="C2" s="943"/>
      <c r="D2" s="943"/>
      <c r="E2" s="943"/>
      <c r="F2" s="943"/>
      <c r="G2" s="943"/>
      <c r="H2" s="943"/>
      <c r="I2" s="943"/>
      <c r="J2" s="943"/>
      <c r="K2" s="943"/>
      <c r="L2" s="943"/>
      <c r="M2" s="943"/>
      <c r="N2" s="943"/>
      <c r="O2" s="943"/>
      <c r="P2" s="943"/>
      <c r="Q2" s="943"/>
    </row>
    <row r="3" spans="1:17">
      <c r="A3" s="507" t="s">
        <v>468</v>
      </c>
      <c r="B3" s="453" t="s">
        <v>311</v>
      </c>
      <c r="C3" s="454" t="s">
        <v>506</v>
      </c>
      <c r="D3" s="455" t="s">
        <v>507</v>
      </c>
      <c r="E3" s="456" t="s">
        <v>508</v>
      </c>
      <c r="F3" s="509" t="s">
        <v>1361</v>
      </c>
      <c r="G3" s="509" t="s">
        <v>1362</v>
      </c>
      <c r="H3" s="509" t="s">
        <v>1363</v>
      </c>
      <c r="I3" s="509" t="s">
        <v>1364</v>
      </c>
      <c r="J3" s="509" t="s">
        <v>1365</v>
      </c>
      <c r="K3" s="509" t="s">
        <v>1366</v>
      </c>
      <c r="L3" s="509" t="s">
        <v>1367</v>
      </c>
      <c r="M3" s="509" t="s">
        <v>1368</v>
      </c>
      <c r="N3" s="509" t="s">
        <v>1369</v>
      </c>
      <c r="O3" s="509" t="s">
        <v>1370</v>
      </c>
      <c r="P3" s="509" t="s">
        <v>1371</v>
      </c>
      <c r="Q3" s="509" t="s">
        <v>1372</v>
      </c>
    </row>
    <row r="4" spans="1:17">
      <c r="A4" s="506">
        <v>1</v>
      </c>
      <c r="B4" s="459" t="s">
        <v>27</v>
      </c>
      <c r="C4" s="461" t="s">
        <v>533</v>
      </c>
      <c r="D4" s="462" t="s">
        <v>534</v>
      </c>
      <c r="E4" s="461" t="s">
        <v>535</v>
      </c>
      <c r="F4" s="505"/>
      <c r="G4" s="505"/>
      <c r="H4" s="505"/>
      <c r="I4" s="505"/>
      <c r="J4" s="505"/>
      <c r="K4" s="505"/>
      <c r="L4" s="505"/>
      <c r="M4" s="505"/>
      <c r="N4" s="505"/>
      <c r="O4" s="505"/>
      <c r="P4" s="505"/>
      <c r="Q4" s="505"/>
    </row>
    <row r="5" spans="1:17">
      <c r="A5" s="506">
        <v>2</v>
      </c>
      <c r="B5" s="459" t="s">
        <v>27</v>
      </c>
      <c r="C5" s="461" t="s">
        <v>536</v>
      </c>
      <c r="D5" s="462" t="s">
        <v>537</v>
      </c>
      <c r="E5" s="461" t="s">
        <v>538</v>
      </c>
      <c r="F5" s="505"/>
      <c r="G5" s="505"/>
      <c r="H5" s="505"/>
      <c r="I5" s="505"/>
      <c r="J5" s="505"/>
      <c r="K5" s="505"/>
      <c r="L5" s="505"/>
      <c r="M5" s="505"/>
      <c r="N5" s="505"/>
      <c r="O5" s="505"/>
      <c r="P5" s="505"/>
      <c r="Q5" s="505"/>
    </row>
    <row r="6" spans="1:17">
      <c r="A6" s="506">
        <v>3</v>
      </c>
      <c r="B6" s="459" t="s">
        <v>27</v>
      </c>
      <c r="C6" s="461" t="s">
        <v>545</v>
      </c>
      <c r="D6" s="462" t="s">
        <v>546</v>
      </c>
      <c r="E6" s="461" t="s">
        <v>547</v>
      </c>
      <c r="F6" s="505"/>
      <c r="G6" s="505"/>
      <c r="H6" s="505"/>
      <c r="I6" s="505"/>
      <c r="J6" s="505"/>
      <c r="K6" s="505"/>
      <c r="L6" s="505"/>
      <c r="M6" s="505"/>
      <c r="N6" s="505"/>
      <c r="O6" s="505"/>
      <c r="P6" s="505"/>
      <c r="Q6" s="505"/>
    </row>
    <row r="7" spans="1:17">
      <c r="A7" s="506">
        <v>4</v>
      </c>
      <c r="B7" s="459" t="s">
        <v>27</v>
      </c>
      <c r="C7" s="461" t="s">
        <v>569</v>
      </c>
      <c r="D7" s="462" t="s">
        <v>570</v>
      </c>
      <c r="E7" s="461" t="s">
        <v>571</v>
      </c>
      <c r="F7" s="505"/>
      <c r="G7" s="505"/>
      <c r="H7" s="505"/>
      <c r="I7" s="505"/>
      <c r="J7" s="505"/>
      <c r="K7" s="505"/>
      <c r="L7" s="505"/>
      <c r="M7" s="505"/>
      <c r="N7" s="505"/>
      <c r="O7" s="505"/>
      <c r="P7" s="505"/>
      <c r="Q7" s="505"/>
    </row>
    <row r="8" spans="1:17">
      <c r="A8" s="506">
        <v>5</v>
      </c>
      <c r="B8" s="459" t="s">
        <v>27</v>
      </c>
      <c r="C8" s="461" t="s">
        <v>575</v>
      </c>
      <c r="D8" s="462" t="s">
        <v>576</v>
      </c>
      <c r="E8" s="461" t="s">
        <v>577</v>
      </c>
      <c r="F8" s="505"/>
      <c r="G8" s="505"/>
      <c r="H8" s="505"/>
      <c r="I8" s="505"/>
      <c r="J8" s="505"/>
      <c r="K8" s="505"/>
      <c r="L8" s="505"/>
      <c r="M8" s="505"/>
      <c r="N8" s="505"/>
      <c r="O8" s="505"/>
      <c r="P8" s="505"/>
      <c r="Q8" s="505"/>
    </row>
    <row r="9" spans="1:17">
      <c r="A9" s="506">
        <v>6</v>
      </c>
      <c r="B9" s="459" t="s">
        <v>27</v>
      </c>
      <c r="C9" s="461" t="s">
        <v>590</v>
      </c>
      <c r="D9" s="462" t="s">
        <v>591</v>
      </c>
      <c r="E9" s="461" t="s">
        <v>592</v>
      </c>
      <c r="F9" s="505"/>
      <c r="G9" s="505"/>
      <c r="H9" s="505"/>
      <c r="I9" s="505"/>
      <c r="J9" s="505"/>
      <c r="K9" s="505"/>
      <c r="L9" s="505"/>
      <c r="M9" s="505"/>
      <c r="N9" s="505"/>
      <c r="O9" s="505"/>
      <c r="P9" s="505"/>
      <c r="Q9" s="505"/>
    </row>
    <row r="10" spans="1:17">
      <c r="A10" s="506">
        <v>7</v>
      </c>
      <c r="B10" s="459" t="s">
        <v>27</v>
      </c>
      <c r="C10" s="461" t="s">
        <v>608</v>
      </c>
      <c r="D10" s="462" t="s">
        <v>609</v>
      </c>
      <c r="E10" s="461" t="s">
        <v>610</v>
      </c>
      <c r="F10" s="505"/>
      <c r="G10" s="505"/>
      <c r="H10" s="505"/>
      <c r="I10" s="505"/>
      <c r="J10" s="505"/>
      <c r="K10" s="505"/>
      <c r="L10" s="505"/>
      <c r="M10" s="505"/>
      <c r="N10" s="505"/>
      <c r="O10" s="505"/>
      <c r="P10" s="505"/>
      <c r="Q10" s="505"/>
    </row>
    <row r="11" spans="1:17">
      <c r="A11" s="506">
        <v>8</v>
      </c>
      <c r="B11" s="459" t="s">
        <v>27</v>
      </c>
      <c r="C11" s="461" t="s">
        <v>611</v>
      </c>
      <c r="D11" s="462" t="s">
        <v>612</v>
      </c>
      <c r="E11" s="461" t="s">
        <v>613</v>
      </c>
      <c r="F11" s="505"/>
      <c r="G11" s="505"/>
      <c r="H11" s="505"/>
      <c r="I11" s="505"/>
      <c r="J11" s="505"/>
      <c r="K11" s="505"/>
      <c r="L11" s="505"/>
      <c r="M11" s="505"/>
      <c r="N11" s="505"/>
      <c r="O11" s="505"/>
      <c r="P11" s="505"/>
      <c r="Q11" s="505"/>
    </row>
    <row r="12" spans="1:17">
      <c r="A12" s="506">
        <v>9</v>
      </c>
      <c r="B12" s="459" t="s">
        <v>27</v>
      </c>
      <c r="C12" s="461" t="s">
        <v>632</v>
      </c>
      <c r="D12" s="462" t="s">
        <v>633</v>
      </c>
      <c r="E12" s="461" t="s">
        <v>634</v>
      </c>
      <c r="F12" s="505"/>
      <c r="G12" s="505"/>
      <c r="H12" s="505"/>
      <c r="I12" s="505"/>
      <c r="J12" s="505"/>
      <c r="K12" s="505"/>
      <c r="L12" s="505"/>
      <c r="M12" s="505"/>
      <c r="N12" s="505"/>
      <c r="O12" s="505"/>
      <c r="P12" s="505"/>
      <c r="Q12" s="505"/>
    </row>
    <row r="13" spans="1:17">
      <c r="A13" s="506">
        <v>10</v>
      </c>
      <c r="B13" s="459" t="s">
        <v>27</v>
      </c>
      <c r="C13" s="461" t="s">
        <v>635</v>
      </c>
      <c r="D13" s="462" t="s">
        <v>636</v>
      </c>
      <c r="E13" s="461" t="s">
        <v>637</v>
      </c>
      <c r="F13" s="505"/>
      <c r="G13" s="505"/>
      <c r="H13" s="505"/>
      <c r="I13" s="505"/>
      <c r="J13" s="505"/>
      <c r="K13" s="505"/>
      <c r="L13" s="505"/>
      <c r="M13" s="505"/>
      <c r="N13" s="505"/>
      <c r="O13" s="505"/>
      <c r="P13" s="505"/>
      <c r="Q13" s="505"/>
    </row>
    <row r="14" spans="1:17">
      <c r="A14" s="506">
        <v>11</v>
      </c>
      <c r="B14" s="476" t="s">
        <v>174</v>
      </c>
      <c r="C14" s="504" t="s">
        <v>982</v>
      </c>
      <c r="D14" s="477" t="s">
        <v>983</v>
      </c>
      <c r="E14" s="478">
        <v>39280</v>
      </c>
      <c r="F14" s="505"/>
      <c r="G14" s="505"/>
      <c r="H14" s="505"/>
      <c r="I14" s="505"/>
      <c r="J14" s="505"/>
      <c r="K14" s="505"/>
      <c r="L14" s="505"/>
      <c r="M14" s="505"/>
      <c r="N14" s="505"/>
      <c r="O14" s="505"/>
      <c r="P14" s="505"/>
      <c r="Q14" s="505"/>
    </row>
    <row r="15" spans="1:17">
      <c r="A15" s="506">
        <v>12</v>
      </c>
      <c r="B15" s="476" t="s">
        <v>174</v>
      </c>
      <c r="C15" s="504" t="s">
        <v>986</v>
      </c>
      <c r="D15" s="477" t="s">
        <v>987</v>
      </c>
      <c r="E15" s="478">
        <v>39360</v>
      </c>
      <c r="F15" s="505"/>
      <c r="G15" s="505"/>
      <c r="H15" s="505"/>
      <c r="I15" s="505"/>
      <c r="J15" s="505"/>
      <c r="K15" s="505"/>
      <c r="L15" s="505"/>
      <c r="M15" s="505"/>
      <c r="N15" s="505"/>
      <c r="O15" s="505"/>
      <c r="P15" s="505"/>
      <c r="Q15" s="505"/>
    </row>
    <row r="16" spans="1:17">
      <c r="A16" s="506">
        <v>13</v>
      </c>
      <c r="B16" s="476" t="s">
        <v>174</v>
      </c>
      <c r="C16" s="504" t="s">
        <v>990</v>
      </c>
      <c r="D16" s="477" t="s">
        <v>991</v>
      </c>
      <c r="E16" s="478">
        <v>39105</v>
      </c>
      <c r="F16" s="505"/>
      <c r="G16" s="505"/>
      <c r="H16" s="505"/>
      <c r="I16" s="505"/>
      <c r="J16" s="505"/>
      <c r="K16" s="505"/>
      <c r="L16" s="505"/>
      <c r="M16" s="505"/>
      <c r="N16" s="505"/>
      <c r="O16" s="505"/>
      <c r="P16" s="505"/>
      <c r="Q16" s="505"/>
    </row>
    <row r="17" spans="1:17">
      <c r="A17" s="506">
        <v>14</v>
      </c>
      <c r="B17" s="476" t="s">
        <v>174</v>
      </c>
      <c r="C17" s="504" t="s">
        <v>992</v>
      </c>
      <c r="D17" s="477" t="s">
        <v>993</v>
      </c>
      <c r="E17" s="478">
        <v>39239</v>
      </c>
      <c r="F17" s="505"/>
      <c r="G17" s="505"/>
      <c r="H17" s="505"/>
      <c r="I17" s="505"/>
      <c r="J17" s="505"/>
      <c r="K17" s="505"/>
      <c r="L17" s="505"/>
      <c r="M17" s="505"/>
      <c r="N17" s="505"/>
      <c r="O17" s="505"/>
      <c r="P17" s="505"/>
      <c r="Q17" s="505"/>
    </row>
    <row r="18" spans="1:17">
      <c r="A18" s="506">
        <v>15</v>
      </c>
      <c r="B18" s="476" t="s">
        <v>174</v>
      </c>
      <c r="C18" s="504" t="s">
        <v>996</v>
      </c>
      <c r="D18" s="477" t="s">
        <v>997</v>
      </c>
      <c r="E18" s="478">
        <v>39100</v>
      </c>
      <c r="F18" s="505"/>
      <c r="G18" s="505"/>
      <c r="H18" s="505"/>
      <c r="I18" s="505"/>
      <c r="J18" s="505"/>
      <c r="K18" s="505"/>
      <c r="L18" s="505"/>
      <c r="M18" s="505"/>
      <c r="N18" s="505"/>
      <c r="O18" s="505"/>
      <c r="P18" s="505"/>
      <c r="Q18" s="505"/>
    </row>
    <row r="19" spans="1:17">
      <c r="A19" s="506">
        <v>16</v>
      </c>
      <c r="B19" s="476" t="s">
        <v>174</v>
      </c>
      <c r="C19" s="504" t="s">
        <v>998</v>
      </c>
      <c r="D19" s="477" t="s">
        <v>999</v>
      </c>
      <c r="E19" s="478">
        <v>39083</v>
      </c>
      <c r="F19" s="505"/>
      <c r="G19" s="505"/>
      <c r="H19" s="505"/>
      <c r="I19" s="505"/>
      <c r="J19" s="505"/>
      <c r="K19" s="505"/>
      <c r="L19" s="505"/>
      <c r="M19" s="505"/>
      <c r="N19" s="505"/>
      <c r="O19" s="505"/>
      <c r="P19" s="505"/>
      <c r="Q19" s="505"/>
    </row>
    <row r="20" spans="1:17">
      <c r="A20" s="506">
        <v>17</v>
      </c>
      <c r="B20" s="476" t="s">
        <v>174</v>
      </c>
      <c r="C20" s="504" t="s">
        <v>1000</v>
      </c>
      <c r="D20" s="477" t="s">
        <v>1001</v>
      </c>
      <c r="E20" s="478">
        <v>39349</v>
      </c>
      <c r="F20" s="505"/>
      <c r="G20" s="505"/>
      <c r="H20" s="505"/>
      <c r="I20" s="505"/>
      <c r="J20" s="505"/>
      <c r="K20" s="505"/>
      <c r="L20" s="505"/>
      <c r="M20" s="505"/>
      <c r="N20" s="505"/>
      <c r="O20" s="505"/>
      <c r="P20" s="505"/>
      <c r="Q20" s="505"/>
    </row>
    <row r="21" spans="1:17">
      <c r="A21" s="506">
        <v>18</v>
      </c>
      <c r="B21" s="476" t="s">
        <v>174</v>
      </c>
      <c r="C21" s="504" t="s">
        <v>1002</v>
      </c>
      <c r="D21" s="477" t="s">
        <v>1003</v>
      </c>
      <c r="E21" s="478">
        <v>39285</v>
      </c>
      <c r="F21" s="505"/>
      <c r="G21" s="505"/>
      <c r="H21" s="505"/>
      <c r="I21" s="505"/>
      <c r="J21" s="505"/>
      <c r="K21" s="505"/>
      <c r="L21" s="505"/>
      <c r="M21" s="505"/>
      <c r="N21" s="505"/>
      <c r="O21" s="505"/>
      <c r="P21" s="505"/>
      <c r="Q21" s="505"/>
    </row>
    <row r="22" spans="1:17">
      <c r="A22" s="506">
        <v>19</v>
      </c>
      <c r="B22" s="476" t="s">
        <v>174</v>
      </c>
      <c r="C22" s="504" t="s">
        <v>1004</v>
      </c>
      <c r="D22" s="477" t="s">
        <v>1005</v>
      </c>
      <c r="E22" s="478">
        <v>39127</v>
      </c>
      <c r="F22" s="505"/>
      <c r="G22" s="505"/>
      <c r="H22" s="505"/>
      <c r="I22" s="505"/>
      <c r="J22" s="505"/>
      <c r="K22" s="505"/>
      <c r="L22" s="505"/>
      <c r="M22" s="505"/>
      <c r="N22" s="505"/>
      <c r="O22" s="505"/>
      <c r="P22" s="505"/>
      <c r="Q22" s="505"/>
    </row>
    <row r="23" spans="1:17">
      <c r="A23" s="506">
        <v>20</v>
      </c>
      <c r="B23" s="476" t="s">
        <v>174</v>
      </c>
      <c r="C23" s="504" t="s">
        <v>1006</v>
      </c>
      <c r="D23" s="477" t="s">
        <v>1007</v>
      </c>
      <c r="E23" s="478">
        <v>39184</v>
      </c>
      <c r="F23" s="505"/>
      <c r="G23" s="505"/>
      <c r="H23" s="505"/>
      <c r="I23" s="505"/>
      <c r="J23" s="505"/>
      <c r="K23" s="505"/>
      <c r="L23" s="505"/>
      <c r="M23" s="505"/>
      <c r="N23" s="505"/>
      <c r="O23" s="505"/>
      <c r="P23" s="505"/>
      <c r="Q23" s="505"/>
    </row>
    <row r="24" spans="1:17">
      <c r="A24" s="506">
        <v>21</v>
      </c>
      <c r="B24" s="476" t="s">
        <v>174</v>
      </c>
      <c r="C24" s="504" t="s">
        <v>1008</v>
      </c>
      <c r="D24" s="477" t="s">
        <v>1009</v>
      </c>
      <c r="E24" s="478">
        <v>39130</v>
      </c>
      <c r="F24" s="505"/>
      <c r="G24" s="505"/>
      <c r="H24" s="505"/>
      <c r="I24" s="505"/>
      <c r="J24" s="505"/>
      <c r="K24" s="505"/>
      <c r="L24" s="505"/>
      <c r="M24" s="505"/>
      <c r="N24" s="505"/>
      <c r="O24" s="505"/>
      <c r="P24" s="505"/>
      <c r="Q24" s="505"/>
    </row>
    <row r="25" spans="1:17">
      <c r="A25" s="506">
        <v>22</v>
      </c>
      <c r="B25" s="476" t="s">
        <v>174</v>
      </c>
      <c r="C25" s="504" t="s">
        <v>1010</v>
      </c>
      <c r="D25" s="477" t="s">
        <v>1011</v>
      </c>
      <c r="E25" s="478">
        <v>39399</v>
      </c>
      <c r="F25" s="505"/>
      <c r="G25" s="505"/>
      <c r="H25" s="505"/>
      <c r="I25" s="505"/>
      <c r="J25" s="505"/>
      <c r="K25" s="505"/>
      <c r="L25" s="505"/>
      <c r="M25" s="505"/>
      <c r="N25" s="505"/>
      <c r="O25" s="505"/>
      <c r="P25" s="505"/>
      <c r="Q25" s="505"/>
    </row>
    <row r="26" spans="1:17">
      <c r="A26" s="506">
        <v>23</v>
      </c>
      <c r="B26" s="476" t="s">
        <v>174</v>
      </c>
      <c r="C26" s="504" t="s">
        <v>1012</v>
      </c>
      <c r="D26" s="477" t="s">
        <v>1013</v>
      </c>
      <c r="E26" s="478">
        <v>39412</v>
      </c>
      <c r="F26" s="505"/>
      <c r="G26" s="505"/>
      <c r="H26" s="505"/>
      <c r="I26" s="505"/>
      <c r="J26" s="505"/>
      <c r="K26" s="505"/>
      <c r="L26" s="505"/>
      <c r="M26" s="505"/>
      <c r="N26" s="505"/>
      <c r="O26" s="505"/>
      <c r="P26" s="505"/>
      <c r="Q26" s="505"/>
    </row>
    <row r="27" spans="1:17">
      <c r="A27" s="506">
        <v>24</v>
      </c>
      <c r="B27" s="476" t="s">
        <v>174</v>
      </c>
      <c r="C27" s="504" t="s">
        <v>1016</v>
      </c>
      <c r="D27" s="477" t="s">
        <v>1017</v>
      </c>
      <c r="E27" s="478">
        <v>39231</v>
      </c>
      <c r="F27" s="505"/>
      <c r="G27" s="505"/>
      <c r="H27" s="505"/>
      <c r="I27" s="505"/>
      <c r="J27" s="505"/>
      <c r="K27" s="505"/>
      <c r="L27" s="505"/>
      <c r="M27" s="505"/>
      <c r="N27" s="505"/>
      <c r="O27" s="505"/>
      <c r="P27" s="505"/>
      <c r="Q27" s="505"/>
    </row>
    <row r="28" spans="1:17">
      <c r="A28" s="506">
        <v>25</v>
      </c>
      <c r="B28" s="476" t="s">
        <v>174</v>
      </c>
      <c r="C28" s="504" t="s">
        <v>1018</v>
      </c>
      <c r="D28" s="477" t="s">
        <v>1019</v>
      </c>
      <c r="E28" s="478">
        <v>39104</v>
      </c>
      <c r="F28" s="505"/>
      <c r="G28" s="505"/>
      <c r="H28" s="505"/>
      <c r="I28" s="505"/>
      <c r="J28" s="505"/>
      <c r="K28" s="505"/>
      <c r="L28" s="505"/>
      <c r="M28" s="505"/>
      <c r="N28" s="505"/>
      <c r="O28" s="505"/>
      <c r="P28" s="505"/>
      <c r="Q28" s="505"/>
    </row>
    <row r="29" spans="1:17">
      <c r="A29" s="506">
        <v>26</v>
      </c>
      <c r="B29" s="476" t="s">
        <v>174</v>
      </c>
      <c r="C29" s="504" t="s">
        <v>1020</v>
      </c>
      <c r="D29" s="477" t="s">
        <v>1021</v>
      </c>
      <c r="E29" s="478">
        <v>39262</v>
      </c>
      <c r="F29" s="505"/>
      <c r="G29" s="505"/>
      <c r="H29" s="505"/>
      <c r="I29" s="505"/>
      <c r="J29" s="505"/>
      <c r="K29" s="505"/>
      <c r="L29" s="505"/>
      <c r="M29" s="505"/>
      <c r="N29" s="505"/>
      <c r="O29" s="505"/>
      <c r="P29" s="505"/>
      <c r="Q29" s="505"/>
    </row>
    <row r="30" spans="1:17">
      <c r="A30" s="506">
        <v>27</v>
      </c>
      <c r="B30" s="476" t="s">
        <v>174</v>
      </c>
      <c r="C30" s="504" t="s">
        <v>1022</v>
      </c>
      <c r="D30" s="477" t="s">
        <v>1023</v>
      </c>
      <c r="E30" s="478">
        <v>39366</v>
      </c>
      <c r="F30" s="505"/>
      <c r="G30" s="505"/>
      <c r="H30" s="505"/>
      <c r="I30" s="505"/>
      <c r="J30" s="505"/>
      <c r="K30" s="505"/>
      <c r="L30" s="505"/>
      <c r="M30" s="505"/>
      <c r="N30" s="505"/>
      <c r="O30" s="505"/>
      <c r="P30" s="505"/>
      <c r="Q30" s="505"/>
    </row>
    <row r="31" spans="1:17">
      <c r="A31" s="506">
        <v>28</v>
      </c>
      <c r="B31" s="476" t="s">
        <v>174</v>
      </c>
      <c r="C31" s="504" t="s">
        <v>1024</v>
      </c>
      <c r="D31" s="477" t="s">
        <v>1025</v>
      </c>
      <c r="E31" s="478">
        <v>39124</v>
      </c>
      <c r="F31" s="505"/>
      <c r="G31" s="505"/>
      <c r="H31" s="505"/>
      <c r="I31" s="505"/>
      <c r="J31" s="505"/>
      <c r="K31" s="505"/>
      <c r="L31" s="505"/>
      <c r="M31" s="505"/>
      <c r="N31" s="505"/>
      <c r="O31" s="505"/>
      <c r="P31" s="505"/>
      <c r="Q31" s="505"/>
    </row>
    <row r="32" spans="1:17">
      <c r="A32" s="506">
        <v>29</v>
      </c>
      <c r="B32" s="476" t="s">
        <v>174</v>
      </c>
      <c r="C32" s="504" t="s">
        <v>1026</v>
      </c>
      <c r="D32" s="477" t="s">
        <v>1027</v>
      </c>
      <c r="E32" s="478">
        <v>39328</v>
      </c>
      <c r="F32" s="505"/>
      <c r="G32" s="505"/>
      <c r="H32" s="505"/>
      <c r="I32" s="505"/>
      <c r="J32" s="505"/>
      <c r="K32" s="505"/>
      <c r="L32" s="505"/>
      <c r="M32" s="505"/>
      <c r="N32" s="505"/>
      <c r="O32" s="505"/>
      <c r="P32" s="505"/>
      <c r="Q32" s="505"/>
    </row>
    <row r="33" spans="1:17">
      <c r="A33" s="506">
        <v>30</v>
      </c>
      <c r="B33" s="476" t="s">
        <v>174</v>
      </c>
      <c r="C33" s="504" t="s">
        <v>1028</v>
      </c>
      <c r="D33" s="477" t="s">
        <v>1029</v>
      </c>
      <c r="E33" s="478">
        <v>38986</v>
      </c>
      <c r="F33" s="505"/>
      <c r="G33" s="505"/>
      <c r="H33" s="505"/>
      <c r="I33" s="505"/>
      <c r="J33" s="505"/>
      <c r="K33" s="505"/>
      <c r="L33" s="505"/>
      <c r="M33" s="505"/>
      <c r="N33" s="505"/>
      <c r="O33" s="505"/>
      <c r="P33" s="505"/>
      <c r="Q33" s="505"/>
    </row>
    <row r="34" spans="1:17" ht="30">
      <c r="A34" s="506">
        <v>31</v>
      </c>
      <c r="B34" s="476" t="s">
        <v>174</v>
      </c>
      <c r="C34" s="504" t="s">
        <v>1030</v>
      </c>
      <c r="D34" s="477" t="s">
        <v>1031</v>
      </c>
      <c r="E34" s="478">
        <v>39121</v>
      </c>
      <c r="F34" s="505"/>
      <c r="G34" s="505"/>
      <c r="H34" s="505"/>
      <c r="I34" s="505"/>
      <c r="J34" s="505"/>
      <c r="K34" s="505"/>
      <c r="L34" s="505"/>
      <c r="M34" s="505"/>
      <c r="N34" s="505"/>
      <c r="O34" s="505"/>
      <c r="P34" s="505"/>
      <c r="Q34" s="505"/>
    </row>
    <row r="35" spans="1:17">
      <c r="A35" s="506">
        <v>32</v>
      </c>
      <c r="B35" s="476" t="s">
        <v>174</v>
      </c>
      <c r="C35" s="504" t="s">
        <v>1032</v>
      </c>
      <c r="D35" s="477" t="s">
        <v>1033</v>
      </c>
      <c r="E35" s="478">
        <v>39384</v>
      </c>
      <c r="F35" s="505"/>
      <c r="G35" s="505"/>
      <c r="H35" s="505"/>
      <c r="I35" s="505"/>
      <c r="J35" s="505"/>
      <c r="K35" s="505"/>
      <c r="L35" s="505"/>
      <c r="M35" s="505"/>
      <c r="N35" s="505"/>
      <c r="O35" s="505"/>
      <c r="P35" s="505"/>
      <c r="Q35" s="505"/>
    </row>
    <row r="36" spans="1:17">
      <c r="A36" s="506">
        <v>33</v>
      </c>
      <c r="B36" s="476" t="s">
        <v>174</v>
      </c>
      <c r="C36" s="508" t="s">
        <v>1034</v>
      </c>
      <c r="D36" s="477" t="s">
        <v>1035</v>
      </c>
      <c r="E36" s="478">
        <v>39152</v>
      </c>
      <c r="F36" s="505"/>
      <c r="G36" s="505"/>
      <c r="H36" s="505"/>
      <c r="I36" s="505"/>
      <c r="J36" s="505"/>
      <c r="K36" s="505"/>
      <c r="L36" s="505"/>
      <c r="M36" s="505"/>
      <c r="N36" s="505"/>
      <c r="O36" s="505"/>
      <c r="P36" s="505"/>
      <c r="Q36" s="505"/>
    </row>
    <row r="37" spans="1:17">
      <c r="A37" s="506">
        <v>34</v>
      </c>
      <c r="B37" s="476" t="s">
        <v>174</v>
      </c>
      <c r="C37" s="504" t="s">
        <v>1040</v>
      </c>
      <c r="D37" s="477" t="s">
        <v>1041</v>
      </c>
      <c r="E37" s="478">
        <v>39243</v>
      </c>
      <c r="F37" s="505"/>
      <c r="G37" s="505"/>
      <c r="H37" s="505"/>
      <c r="I37" s="505"/>
      <c r="J37" s="505"/>
      <c r="K37" s="505"/>
      <c r="L37" s="505"/>
      <c r="M37" s="505"/>
      <c r="N37" s="505"/>
      <c r="O37" s="505"/>
      <c r="P37" s="505"/>
      <c r="Q37" s="505"/>
    </row>
    <row r="38" spans="1:17">
      <c r="A38" s="506">
        <v>35</v>
      </c>
      <c r="B38" s="476" t="s">
        <v>174</v>
      </c>
      <c r="C38" s="504" t="s">
        <v>1042</v>
      </c>
      <c r="D38" s="477" t="s">
        <v>1043</v>
      </c>
      <c r="E38" s="478">
        <v>39394</v>
      </c>
      <c r="F38" s="505"/>
      <c r="G38" s="505"/>
      <c r="H38" s="505"/>
      <c r="I38" s="505"/>
      <c r="J38" s="505"/>
      <c r="K38" s="505"/>
      <c r="L38" s="505"/>
      <c r="M38" s="505"/>
      <c r="N38" s="505"/>
      <c r="O38" s="505"/>
      <c r="P38" s="505"/>
      <c r="Q38" s="505"/>
    </row>
    <row r="39" spans="1:17">
      <c r="A39" s="506">
        <v>36</v>
      </c>
      <c r="B39" s="476" t="s">
        <v>174</v>
      </c>
      <c r="C39" s="504" t="s">
        <v>1044</v>
      </c>
      <c r="D39" s="477" t="s">
        <v>1045</v>
      </c>
      <c r="E39" s="478">
        <v>39260</v>
      </c>
      <c r="F39" s="505"/>
      <c r="G39" s="505"/>
      <c r="H39" s="505"/>
      <c r="I39" s="505"/>
      <c r="J39" s="505"/>
      <c r="K39" s="505"/>
      <c r="L39" s="505"/>
      <c r="M39" s="505"/>
      <c r="N39" s="505"/>
      <c r="O39" s="505"/>
      <c r="P39" s="505"/>
      <c r="Q39" s="505"/>
    </row>
    <row r="40" spans="1:17">
      <c r="A40" s="506">
        <v>37</v>
      </c>
      <c r="B40" s="476" t="s">
        <v>174</v>
      </c>
      <c r="C40" s="504" t="s">
        <v>1046</v>
      </c>
      <c r="D40" s="477" t="s">
        <v>1047</v>
      </c>
      <c r="E40" s="478">
        <v>39128</v>
      </c>
      <c r="F40" s="505"/>
      <c r="G40" s="505"/>
      <c r="H40" s="505"/>
      <c r="I40" s="505"/>
      <c r="J40" s="505"/>
      <c r="K40" s="505"/>
      <c r="L40" s="505"/>
      <c r="M40" s="505"/>
      <c r="N40" s="505"/>
      <c r="O40" s="505"/>
      <c r="P40" s="505"/>
      <c r="Q40" s="505"/>
    </row>
    <row r="41" spans="1:17">
      <c r="A41" s="506">
        <v>38</v>
      </c>
      <c r="B41" s="476" t="s">
        <v>174</v>
      </c>
      <c r="C41" s="504" t="s">
        <v>1050</v>
      </c>
      <c r="D41" s="477" t="s">
        <v>1051</v>
      </c>
      <c r="E41" s="478">
        <v>39285</v>
      </c>
      <c r="F41" s="505"/>
      <c r="G41" s="505"/>
      <c r="H41" s="505"/>
      <c r="I41" s="505"/>
      <c r="J41" s="505"/>
      <c r="K41" s="505"/>
      <c r="L41" s="505"/>
      <c r="M41" s="505"/>
      <c r="N41" s="505"/>
      <c r="O41" s="505"/>
      <c r="P41" s="505"/>
      <c r="Q41" s="505"/>
    </row>
    <row r="42" spans="1:17">
      <c r="A42" s="506">
        <v>39</v>
      </c>
      <c r="B42" s="476" t="s">
        <v>174</v>
      </c>
      <c r="C42" s="504" t="s">
        <v>1060</v>
      </c>
      <c r="D42" s="477" t="s">
        <v>1061</v>
      </c>
      <c r="E42" s="478">
        <v>39425</v>
      </c>
      <c r="F42" s="505"/>
      <c r="G42" s="505"/>
      <c r="H42" s="505"/>
      <c r="I42" s="505"/>
      <c r="J42" s="505"/>
      <c r="K42" s="505"/>
      <c r="L42" s="505"/>
      <c r="M42" s="505"/>
      <c r="N42" s="505"/>
      <c r="O42" s="505"/>
      <c r="P42" s="505"/>
      <c r="Q42" s="505"/>
    </row>
    <row r="43" spans="1:17">
      <c r="A43" s="506">
        <v>40</v>
      </c>
      <c r="B43" s="476" t="s">
        <v>174</v>
      </c>
      <c r="C43" s="504" t="s">
        <v>1062</v>
      </c>
      <c r="D43" s="477" t="s">
        <v>1063</v>
      </c>
      <c r="E43" s="478">
        <v>39251</v>
      </c>
      <c r="F43" s="505"/>
      <c r="G43" s="505"/>
      <c r="H43" s="505"/>
      <c r="I43" s="505"/>
      <c r="J43" s="505"/>
      <c r="K43" s="505"/>
      <c r="L43" s="505"/>
      <c r="M43" s="505"/>
      <c r="N43" s="505"/>
      <c r="O43" s="505"/>
      <c r="P43" s="505"/>
      <c r="Q43" s="505"/>
    </row>
    <row r="44" spans="1:17">
      <c r="A44" s="506">
        <v>41</v>
      </c>
      <c r="B44" s="476" t="s">
        <v>174</v>
      </c>
      <c r="C44" s="504" t="s">
        <v>1066</v>
      </c>
      <c r="D44" s="477" t="s">
        <v>1067</v>
      </c>
      <c r="E44" s="478">
        <v>39412</v>
      </c>
      <c r="F44" s="505"/>
      <c r="G44" s="505"/>
      <c r="H44" s="505"/>
      <c r="I44" s="505"/>
      <c r="J44" s="505"/>
      <c r="K44" s="505"/>
      <c r="L44" s="505"/>
      <c r="M44" s="505"/>
      <c r="N44" s="505"/>
      <c r="O44" s="505"/>
      <c r="P44" s="505"/>
      <c r="Q44" s="505"/>
    </row>
    <row r="53" spans="1:17" ht="18.75">
      <c r="A53" s="942" t="s">
        <v>1360</v>
      </c>
      <c r="B53" s="942"/>
      <c r="C53" s="942"/>
      <c r="D53" s="942"/>
      <c r="E53" s="942"/>
      <c r="F53" s="942"/>
      <c r="G53" s="942"/>
      <c r="H53" s="942"/>
      <c r="I53" s="942"/>
      <c r="J53" s="942"/>
      <c r="K53" s="942"/>
      <c r="L53" s="942"/>
      <c r="M53" s="942"/>
      <c r="N53" s="942"/>
      <c r="O53" s="942"/>
      <c r="P53" s="942"/>
      <c r="Q53" s="942"/>
    </row>
    <row r="54" spans="1:17" ht="15" customHeight="1">
      <c r="A54" s="943" t="s">
        <v>1382</v>
      </c>
      <c r="B54" s="943"/>
      <c r="C54" s="943"/>
      <c r="D54" s="943"/>
      <c r="E54" s="943"/>
      <c r="F54" s="943"/>
      <c r="G54" s="943"/>
      <c r="H54" s="943"/>
      <c r="I54" s="943"/>
      <c r="J54" s="943"/>
      <c r="K54" s="943"/>
      <c r="L54" s="943"/>
      <c r="M54" s="943"/>
      <c r="N54" s="943"/>
      <c r="O54" s="943"/>
      <c r="P54" s="943"/>
      <c r="Q54" s="943"/>
    </row>
    <row r="55" spans="1:17">
      <c r="A55" s="507" t="s">
        <v>468</v>
      </c>
      <c r="B55" s="453" t="s">
        <v>311</v>
      </c>
      <c r="C55" s="454" t="s">
        <v>506</v>
      </c>
      <c r="D55" s="455" t="s">
        <v>507</v>
      </c>
      <c r="E55" s="456" t="s">
        <v>508</v>
      </c>
      <c r="F55" s="509" t="s">
        <v>1361</v>
      </c>
      <c r="G55" s="509" t="s">
        <v>1362</v>
      </c>
      <c r="H55" s="509" t="s">
        <v>1363</v>
      </c>
      <c r="I55" s="509" t="s">
        <v>1364</v>
      </c>
      <c r="J55" s="509" t="s">
        <v>1365</v>
      </c>
      <c r="K55" s="509" t="s">
        <v>1366</v>
      </c>
      <c r="L55" s="509" t="s">
        <v>1367</v>
      </c>
      <c r="M55" s="509" t="s">
        <v>1368</v>
      </c>
      <c r="N55" s="509" t="s">
        <v>1369</v>
      </c>
      <c r="O55" s="509" t="s">
        <v>1370</v>
      </c>
      <c r="P55" s="509" t="s">
        <v>1371</v>
      </c>
      <c r="Q55" s="509" t="s">
        <v>1372</v>
      </c>
    </row>
    <row r="56" spans="1:17">
      <c r="A56" s="506">
        <v>1</v>
      </c>
      <c r="B56" s="459" t="s">
        <v>141</v>
      </c>
      <c r="C56" s="461" t="s">
        <v>867</v>
      </c>
      <c r="D56" s="462" t="s">
        <v>868</v>
      </c>
      <c r="E56" s="461" t="s">
        <v>869</v>
      </c>
      <c r="F56" s="505"/>
      <c r="G56" s="505"/>
      <c r="H56" s="505"/>
      <c r="I56" s="505"/>
      <c r="J56" s="505"/>
      <c r="K56" s="505"/>
      <c r="L56" s="505"/>
      <c r="M56" s="505"/>
      <c r="N56" s="505"/>
      <c r="O56" s="505"/>
      <c r="P56" s="505"/>
      <c r="Q56" s="505"/>
    </row>
    <row r="57" spans="1:17">
      <c r="A57" s="506">
        <v>2</v>
      </c>
      <c r="B57" s="459" t="s">
        <v>141</v>
      </c>
      <c r="C57" s="461" t="s">
        <v>884</v>
      </c>
      <c r="D57" s="462" t="s">
        <v>885</v>
      </c>
      <c r="E57" s="461" t="s">
        <v>886</v>
      </c>
      <c r="F57" s="505"/>
      <c r="G57" s="505"/>
      <c r="H57" s="505"/>
      <c r="I57" s="505"/>
      <c r="J57" s="505"/>
      <c r="K57" s="505"/>
      <c r="L57" s="505"/>
      <c r="M57" s="505"/>
      <c r="N57" s="505"/>
      <c r="O57" s="505"/>
      <c r="P57" s="505"/>
      <c r="Q57" s="505"/>
    </row>
    <row r="58" spans="1:17">
      <c r="A58" s="506">
        <v>3</v>
      </c>
      <c r="B58" s="459" t="s">
        <v>141</v>
      </c>
      <c r="C58" s="461" t="s">
        <v>895</v>
      </c>
      <c r="D58" s="462" t="s">
        <v>896</v>
      </c>
      <c r="E58" s="461" t="s">
        <v>897</v>
      </c>
      <c r="F58" s="505"/>
      <c r="G58" s="505"/>
      <c r="H58" s="505"/>
      <c r="I58" s="505"/>
      <c r="J58" s="505"/>
      <c r="K58" s="505"/>
      <c r="L58" s="505"/>
      <c r="M58" s="505"/>
      <c r="N58" s="505"/>
      <c r="O58" s="505"/>
      <c r="P58" s="505"/>
      <c r="Q58" s="505"/>
    </row>
    <row r="59" spans="1:17">
      <c r="A59" s="506">
        <v>4</v>
      </c>
      <c r="B59" s="459" t="s">
        <v>141</v>
      </c>
      <c r="C59" s="461" t="s">
        <v>906</v>
      </c>
      <c r="D59" s="462" t="s">
        <v>689</v>
      </c>
      <c r="E59" s="461" t="s">
        <v>772</v>
      </c>
      <c r="F59" s="505"/>
      <c r="G59" s="505"/>
      <c r="H59" s="505"/>
      <c r="I59" s="505"/>
      <c r="J59" s="505"/>
      <c r="K59" s="505"/>
      <c r="L59" s="505"/>
      <c r="M59" s="505"/>
      <c r="N59" s="505"/>
      <c r="O59" s="505"/>
      <c r="P59" s="505"/>
      <c r="Q59" s="505"/>
    </row>
    <row r="60" spans="1:17">
      <c r="A60" s="506">
        <v>5</v>
      </c>
      <c r="B60" s="459" t="s">
        <v>141</v>
      </c>
      <c r="C60" s="461" t="s">
        <v>910</v>
      </c>
      <c r="D60" s="462" t="s">
        <v>911</v>
      </c>
      <c r="E60" s="461" t="s">
        <v>912</v>
      </c>
      <c r="F60" s="505"/>
      <c r="G60" s="505"/>
      <c r="H60" s="505"/>
      <c r="I60" s="505"/>
      <c r="J60" s="505"/>
      <c r="K60" s="505"/>
      <c r="L60" s="505"/>
      <c r="M60" s="505"/>
      <c r="N60" s="505"/>
      <c r="O60" s="505"/>
      <c r="P60" s="505"/>
      <c r="Q60" s="505"/>
    </row>
    <row r="61" spans="1:17">
      <c r="A61" s="506">
        <v>6</v>
      </c>
      <c r="B61" s="459" t="s">
        <v>141</v>
      </c>
      <c r="C61" s="461" t="s">
        <v>920</v>
      </c>
      <c r="D61" s="462" t="s">
        <v>921</v>
      </c>
      <c r="E61" s="461" t="s">
        <v>922</v>
      </c>
      <c r="F61" s="505"/>
      <c r="G61" s="505"/>
      <c r="H61" s="505"/>
      <c r="I61" s="505"/>
      <c r="J61" s="505"/>
      <c r="K61" s="505"/>
      <c r="L61" s="505"/>
      <c r="M61" s="505"/>
      <c r="N61" s="505"/>
      <c r="O61" s="505"/>
      <c r="P61" s="505"/>
      <c r="Q61" s="505"/>
    </row>
    <row r="62" spans="1:17">
      <c r="A62" s="506">
        <v>7</v>
      </c>
      <c r="B62" s="459" t="s">
        <v>141</v>
      </c>
      <c r="C62" s="461" t="s">
        <v>923</v>
      </c>
      <c r="D62" s="462" t="s">
        <v>924</v>
      </c>
      <c r="E62" s="461" t="s">
        <v>568</v>
      </c>
      <c r="F62" s="505"/>
      <c r="G62" s="505"/>
      <c r="H62" s="505"/>
      <c r="I62" s="505"/>
      <c r="J62" s="505"/>
      <c r="K62" s="505"/>
      <c r="L62" s="505"/>
      <c r="M62" s="505"/>
      <c r="N62" s="505"/>
      <c r="O62" s="505"/>
      <c r="P62" s="505"/>
      <c r="Q62" s="505"/>
    </row>
    <row r="63" spans="1:17">
      <c r="A63" s="506">
        <v>8</v>
      </c>
      <c r="B63" s="459" t="s">
        <v>141</v>
      </c>
      <c r="C63" s="461" t="s">
        <v>939</v>
      </c>
      <c r="D63" s="462" t="s">
        <v>940</v>
      </c>
      <c r="E63" s="461" t="s">
        <v>749</v>
      </c>
      <c r="F63" s="505"/>
      <c r="G63" s="505"/>
      <c r="H63" s="505"/>
      <c r="I63" s="505"/>
      <c r="J63" s="505"/>
      <c r="K63" s="505"/>
      <c r="L63" s="505"/>
      <c r="M63" s="505"/>
      <c r="N63" s="505"/>
      <c r="O63" s="505"/>
      <c r="P63" s="505"/>
      <c r="Q63" s="505"/>
    </row>
    <row r="64" spans="1:17">
      <c r="A64" s="506">
        <v>9</v>
      </c>
      <c r="B64" s="459" t="s">
        <v>141</v>
      </c>
      <c r="C64" s="461" t="s">
        <v>944</v>
      </c>
      <c r="D64" s="462" t="s">
        <v>945</v>
      </c>
      <c r="E64" s="461" t="s">
        <v>946</v>
      </c>
      <c r="F64" s="505"/>
      <c r="G64" s="505"/>
      <c r="H64" s="505"/>
      <c r="I64" s="505"/>
      <c r="J64" s="505"/>
      <c r="K64" s="505"/>
      <c r="L64" s="505"/>
      <c r="M64" s="505"/>
      <c r="N64" s="505"/>
      <c r="O64" s="505"/>
      <c r="P64" s="505"/>
      <c r="Q64" s="505"/>
    </row>
    <row r="65" spans="1:17">
      <c r="A65" s="506">
        <v>10</v>
      </c>
      <c r="B65" s="459" t="s">
        <v>141</v>
      </c>
      <c r="C65" s="461" t="s">
        <v>953</v>
      </c>
      <c r="D65" s="462" t="s">
        <v>954</v>
      </c>
      <c r="E65" s="461" t="s">
        <v>955</v>
      </c>
      <c r="F65" s="505"/>
      <c r="G65" s="505"/>
      <c r="H65" s="505"/>
      <c r="I65" s="505"/>
      <c r="J65" s="505"/>
      <c r="K65" s="505"/>
      <c r="L65" s="505"/>
      <c r="M65" s="505"/>
      <c r="N65" s="505"/>
      <c r="O65" s="505"/>
      <c r="P65" s="505"/>
      <c r="Q65" s="505"/>
    </row>
    <row r="66" spans="1:17">
      <c r="A66" s="506">
        <v>11</v>
      </c>
      <c r="B66" s="459" t="s">
        <v>141</v>
      </c>
      <c r="C66" s="461" t="s">
        <v>973</v>
      </c>
      <c r="D66" s="462" t="s">
        <v>974</v>
      </c>
      <c r="E66" s="461" t="s">
        <v>718</v>
      </c>
      <c r="F66" s="505"/>
      <c r="G66" s="505"/>
      <c r="H66" s="505"/>
      <c r="I66" s="505"/>
      <c r="J66" s="505"/>
      <c r="K66" s="505"/>
      <c r="L66" s="505"/>
      <c r="M66" s="505"/>
      <c r="N66" s="505"/>
      <c r="O66" s="505"/>
      <c r="P66" s="505"/>
      <c r="Q66" s="505"/>
    </row>
    <row r="67" spans="1:17">
      <c r="A67" s="506">
        <v>12</v>
      </c>
      <c r="B67" s="459" t="s">
        <v>141</v>
      </c>
      <c r="C67" s="461" t="s">
        <v>978</v>
      </c>
      <c r="D67" s="462" t="s">
        <v>979</v>
      </c>
      <c r="E67" s="461" t="s">
        <v>532</v>
      </c>
      <c r="F67" s="505"/>
      <c r="G67" s="505"/>
      <c r="H67" s="505"/>
      <c r="I67" s="505"/>
      <c r="J67" s="505"/>
      <c r="K67" s="505"/>
      <c r="L67" s="505"/>
      <c r="M67" s="505"/>
      <c r="N67" s="505"/>
      <c r="O67" s="505"/>
      <c r="P67" s="505"/>
      <c r="Q67" s="505"/>
    </row>
    <row r="68" spans="1:17">
      <c r="A68" s="506">
        <v>13</v>
      </c>
      <c r="B68" s="476" t="s">
        <v>217</v>
      </c>
      <c r="C68" s="461" t="s">
        <v>1247</v>
      </c>
      <c r="D68" s="462" t="s">
        <v>1248</v>
      </c>
      <c r="E68" s="461" t="s">
        <v>772</v>
      </c>
      <c r="F68" s="505"/>
      <c r="G68" s="505"/>
      <c r="H68" s="505"/>
      <c r="I68" s="505"/>
      <c r="J68" s="505"/>
      <c r="K68" s="505"/>
      <c r="L68" s="505"/>
      <c r="M68" s="505"/>
      <c r="N68" s="505"/>
      <c r="O68" s="505"/>
      <c r="P68" s="505"/>
      <c r="Q68" s="505"/>
    </row>
    <row r="69" spans="1:17">
      <c r="A69" s="506">
        <v>14</v>
      </c>
      <c r="B69" s="476" t="s">
        <v>217</v>
      </c>
      <c r="C69" s="461" t="s">
        <v>1252</v>
      </c>
      <c r="D69" s="462" t="s">
        <v>1253</v>
      </c>
      <c r="E69" s="461" t="s">
        <v>694</v>
      </c>
      <c r="F69" s="505"/>
      <c r="G69" s="505"/>
      <c r="H69" s="505"/>
      <c r="I69" s="505"/>
      <c r="J69" s="505"/>
      <c r="K69" s="505"/>
      <c r="L69" s="505"/>
      <c r="M69" s="505"/>
      <c r="N69" s="505"/>
      <c r="O69" s="505"/>
      <c r="P69" s="505"/>
      <c r="Q69" s="505"/>
    </row>
    <row r="70" spans="1:17">
      <c r="A70" s="506">
        <v>15</v>
      </c>
      <c r="B70" s="476" t="s">
        <v>217</v>
      </c>
      <c r="C70" s="461" t="s">
        <v>1256</v>
      </c>
      <c r="D70" s="462" t="s">
        <v>1257</v>
      </c>
      <c r="E70" s="461" t="s">
        <v>1258</v>
      </c>
      <c r="F70" s="505"/>
      <c r="G70" s="505"/>
      <c r="H70" s="505"/>
      <c r="I70" s="505"/>
      <c r="J70" s="505"/>
      <c r="K70" s="505"/>
      <c r="L70" s="505"/>
      <c r="M70" s="505"/>
      <c r="N70" s="505"/>
      <c r="O70" s="505"/>
      <c r="P70" s="505"/>
      <c r="Q70" s="505"/>
    </row>
    <row r="71" spans="1:17">
      <c r="A71" s="506">
        <v>16</v>
      </c>
      <c r="B71" s="476" t="s">
        <v>217</v>
      </c>
      <c r="C71" s="461" t="s">
        <v>1262</v>
      </c>
      <c r="D71" s="462" t="s">
        <v>1263</v>
      </c>
      <c r="E71" s="461" t="s">
        <v>927</v>
      </c>
      <c r="F71" s="505"/>
      <c r="G71" s="505"/>
      <c r="H71" s="505"/>
      <c r="I71" s="505"/>
      <c r="J71" s="505"/>
      <c r="K71" s="505"/>
      <c r="L71" s="505"/>
      <c r="M71" s="505"/>
      <c r="N71" s="505"/>
      <c r="O71" s="505"/>
      <c r="P71" s="505"/>
      <c r="Q71" s="505"/>
    </row>
    <row r="72" spans="1:17">
      <c r="A72" s="506">
        <v>17</v>
      </c>
      <c r="B72" s="476" t="s">
        <v>217</v>
      </c>
      <c r="C72" s="461" t="s">
        <v>1264</v>
      </c>
      <c r="D72" s="462" t="s">
        <v>1265</v>
      </c>
      <c r="E72" s="461" t="s">
        <v>619</v>
      </c>
      <c r="F72" s="505"/>
      <c r="G72" s="505"/>
      <c r="H72" s="505"/>
      <c r="I72" s="505"/>
      <c r="J72" s="505"/>
      <c r="K72" s="505"/>
      <c r="L72" s="505"/>
      <c r="M72" s="505"/>
      <c r="N72" s="505"/>
      <c r="O72" s="505"/>
      <c r="P72" s="505"/>
      <c r="Q72" s="505"/>
    </row>
    <row r="73" spans="1:17">
      <c r="A73" s="506">
        <v>18</v>
      </c>
      <c r="B73" s="476" t="s">
        <v>217</v>
      </c>
      <c r="C73" s="461" t="s">
        <v>1269</v>
      </c>
      <c r="D73" s="462" t="s">
        <v>1270</v>
      </c>
      <c r="E73" s="461" t="s">
        <v>1271</v>
      </c>
      <c r="F73" s="505"/>
      <c r="G73" s="505"/>
      <c r="H73" s="505"/>
      <c r="I73" s="505"/>
      <c r="J73" s="505"/>
      <c r="K73" s="505"/>
      <c r="L73" s="505"/>
      <c r="M73" s="505"/>
      <c r="N73" s="505"/>
      <c r="O73" s="505"/>
      <c r="P73" s="505"/>
      <c r="Q73" s="505"/>
    </row>
    <row r="74" spans="1:17">
      <c r="A74" s="506">
        <v>19</v>
      </c>
      <c r="B74" s="476" t="s">
        <v>217</v>
      </c>
      <c r="C74" s="461" t="s">
        <v>1272</v>
      </c>
      <c r="D74" s="462" t="s">
        <v>1273</v>
      </c>
      <c r="E74" s="461" t="s">
        <v>574</v>
      </c>
      <c r="F74" s="505"/>
      <c r="G74" s="505"/>
      <c r="H74" s="505"/>
      <c r="I74" s="505"/>
      <c r="J74" s="505"/>
      <c r="K74" s="505"/>
      <c r="L74" s="505"/>
      <c r="M74" s="505"/>
      <c r="N74" s="505"/>
      <c r="O74" s="505"/>
      <c r="P74" s="505"/>
      <c r="Q74" s="505"/>
    </row>
    <row r="75" spans="1:17">
      <c r="A75" s="506">
        <v>20</v>
      </c>
      <c r="B75" s="476" t="s">
        <v>217</v>
      </c>
      <c r="C75" s="461" t="s">
        <v>1274</v>
      </c>
      <c r="D75" s="462" t="s">
        <v>1275</v>
      </c>
      <c r="E75" s="461" t="s">
        <v>1276</v>
      </c>
      <c r="F75" s="505"/>
      <c r="G75" s="505"/>
      <c r="H75" s="505"/>
      <c r="I75" s="505"/>
      <c r="J75" s="505"/>
      <c r="K75" s="505"/>
      <c r="L75" s="505"/>
      <c r="M75" s="505"/>
      <c r="N75" s="505"/>
      <c r="O75" s="505"/>
      <c r="P75" s="505"/>
      <c r="Q75" s="505"/>
    </row>
    <row r="76" spans="1:17">
      <c r="A76" s="506">
        <v>21</v>
      </c>
      <c r="B76" s="476" t="s">
        <v>217</v>
      </c>
      <c r="C76" s="461" t="s">
        <v>1277</v>
      </c>
      <c r="D76" s="462" t="s">
        <v>1278</v>
      </c>
      <c r="E76" s="461" t="s">
        <v>1279</v>
      </c>
      <c r="F76" s="505"/>
      <c r="G76" s="505"/>
      <c r="H76" s="505"/>
      <c r="I76" s="505"/>
      <c r="J76" s="505"/>
      <c r="K76" s="505"/>
      <c r="L76" s="505"/>
      <c r="M76" s="505"/>
      <c r="N76" s="505"/>
      <c r="O76" s="505"/>
      <c r="P76" s="505"/>
      <c r="Q76" s="505"/>
    </row>
    <row r="77" spans="1:17">
      <c r="A77" s="506">
        <v>22</v>
      </c>
      <c r="B77" s="476" t="s">
        <v>217</v>
      </c>
      <c r="C77" s="461" t="s">
        <v>1280</v>
      </c>
      <c r="D77" s="462" t="s">
        <v>1281</v>
      </c>
      <c r="E77" s="461" t="s">
        <v>1282</v>
      </c>
      <c r="F77" s="505"/>
      <c r="G77" s="505"/>
      <c r="H77" s="505"/>
      <c r="I77" s="505"/>
      <c r="J77" s="505"/>
      <c r="K77" s="505"/>
      <c r="L77" s="505"/>
      <c r="M77" s="505"/>
      <c r="N77" s="505"/>
      <c r="O77" s="505"/>
      <c r="P77" s="505"/>
      <c r="Q77" s="505"/>
    </row>
    <row r="78" spans="1:17">
      <c r="A78" s="506">
        <v>23</v>
      </c>
      <c r="B78" s="476" t="s">
        <v>217</v>
      </c>
      <c r="C78" s="461" t="s">
        <v>1283</v>
      </c>
      <c r="D78" s="462" t="s">
        <v>1284</v>
      </c>
      <c r="E78" s="461" t="s">
        <v>1285</v>
      </c>
      <c r="F78" s="505"/>
      <c r="G78" s="505"/>
      <c r="H78" s="505"/>
      <c r="I78" s="505"/>
      <c r="J78" s="505"/>
      <c r="K78" s="505"/>
      <c r="L78" s="505"/>
      <c r="M78" s="505"/>
      <c r="N78" s="505"/>
      <c r="O78" s="505"/>
      <c r="P78" s="505"/>
      <c r="Q78" s="505"/>
    </row>
    <row r="79" spans="1:17">
      <c r="A79" s="506">
        <v>24</v>
      </c>
      <c r="B79" s="476" t="s">
        <v>217</v>
      </c>
      <c r="C79" s="461" t="s">
        <v>1289</v>
      </c>
      <c r="D79" s="462" t="s">
        <v>1290</v>
      </c>
      <c r="E79" s="461" t="s">
        <v>628</v>
      </c>
      <c r="F79" s="505"/>
      <c r="G79" s="505"/>
      <c r="H79" s="505"/>
      <c r="I79" s="505"/>
      <c r="J79" s="505"/>
      <c r="K79" s="505"/>
      <c r="L79" s="505"/>
      <c r="M79" s="505"/>
      <c r="N79" s="505"/>
      <c r="O79" s="505"/>
      <c r="P79" s="505"/>
      <c r="Q79" s="505"/>
    </row>
    <row r="80" spans="1:17">
      <c r="A80" s="506">
        <v>25</v>
      </c>
      <c r="B80" s="476" t="s">
        <v>217</v>
      </c>
      <c r="C80" s="461" t="s">
        <v>1291</v>
      </c>
      <c r="D80" s="462" t="s">
        <v>1292</v>
      </c>
      <c r="E80" s="461" t="s">
        <v>1293</v>
      </c>
      <c r="F80" s="505"/>
      <c r="G80" s="505"/>
      <c r="H80" s="505"/>
      <c r="I80" s="505"/>
      <c r="J80" s="505"/>
      <c r="K80" s="505"/>
      <c r="L80" s="505"/>
      <c r="M80" s="505"/>
      <c r="N80" s="505"/>
      <c r="O80" s="505"/>
      <c r="P80" s="505"/>
      <c r="Q80" s="505"/>
    </row>
    <row r="81" spans="1:17">
      <c r="A81" s="506">
        <v>26</v>
      </c>
      <c r="B81" s="476" t="s">
        <v>217</v>
      </c>
      <c r="C81" s="461" t="s">
        <v>1294</v>
      </c>
      <c r="D81" s="462" t="s">
        <v>1295</v>
      </c>
      <c r="E81" s="461" t="s">
        <v>795</v>
      </c>
      <c r="F81" s="505"/>
      <c r="G81" s="505"/>
      <c r="H81" s="505"/>
      <c r="I81" s="505"/>
      <c r="J81" s="505"/>
      <c r="K81" s="505"/>
      <c r="L81" s="505"/>
      <c r="M81" s="505"/>
      <c r="N81" s="505"/>
      <c r="O81" s="505"/>
      <c r="P81" s="505"/>
      <c r="Q81" s="505"/>
    </row>
    <row r="82" spans="1:17">
      <c r="A82" s="506">
        <v>27</v>
      </c>
      <c r="B82" s="476" t="s">
        <v>217</v>
      </c>
      <c r="C82" s="461" t="s">
        <v>1296</v>
      </c>
      <c r="D82" s="462" t="s">
        <v>1297</v>
      </c>
      <c r="E82" s="461" t="s">
        <v>1298</v>
      </c>
      <c r="F82" s="505"/>
      <c r="G82" s="505"/>
      <c r="H82" s="505"/>
      <c r="I82" s="505"/>
      <c r="J82" s="505"/>
      <c r="K82" s="505"/>
      <c r="L82" s="505"/>
      <c r="M82" s="505"/>
      <c r="N82" s="505"/>
      <c r="O82" s="505"/>
      <c r="P82" s="505"/>
      <c r="Q82" s="505"/>
    </row>
    <row r="83" spans="1:17">
      <c r="A83" s="506">
        <v>28</v>
      </c>
      <c r="B83" s="476" t="s">
        <v>217</v>
      </c>
      <c r="C83" s="461" t="s">
        <v>1299</v>
      </c>
      <c r="D83" s="462" t="s">
        <v>1300</v>
      </c>
      <c r="E83" s="461" t="s">
        <v>1301</v>
      </c>
      <c r="F83" s="505"/>
      <c r="G83" s="505"/>
      <c r="H83" s="505"/>
      <c r="I83" s="505"/>
      <c r="J83" s="505"/>
      <c r="K83" s="505"/>
      <c r="L83" s="505"/>
      <c r="M83" s="505"/>
      <c r="N83" s="505"/>
      <c r="O83" s="505"/>
      <c r="P83" s="505"/>
      <c r="Q83" s="505"/>
    </row>
    <row r="84" spans="1:17">
      <c r="A84" s="506">
        <v>29</v>
      </c>
      <c r="B84" s="476" t="s">
        <v>217</v>
      </c>
      <c r="C84" s="461" t="s">
        <v>1302</v>
      </c>
      <c r="D84" s="462" t="s">
        <v>1303</v>
      </c>
      <c r="E84" s="461" t="s">
        <v>737</v>
      </c>
      <c r="F84" s="505"/>
      <c r="G84" s="505"/>
      <c r="H84" s="505"/>
      <c r="I84" s="505"/>
      <c r="J84" s="505"/>
      <c r="K84" s="505"/>
      <c r="L84" s="505"/>
      <c r="M84" s="505"/>
      <c r="N84" s="505"/>
      <c r="O84" s="505"/>
      <c r="P84" s="505"/>
      <c r="Q84" s="505"/>
    </row>
    <row r="85" spans="1:17">
      <c r="A85" s="506">
        <v>30</v>
      </c>
      <c r="B85" s="476" t="s">
        <v>217</v>
      </c>
      <c r="C85" s="461" t="s">
        <v>1304</v>
      </c>
      <c r="D85" s="462" t="s">
        <v>1305</v>
      </c>
      <c r="E85" s="461" t="s">
        <v>1306</v>
      </c>
      <c r="F85" s="505"/>
      <c r="G85" s="505"/>
      <c r="H85" s="505"/>
      <c r="I85" s="505"/>
      <c r="J85" s="505"/>
      <c r="K85" s="505"/>
      <c r="L85" s="505"/>
      <c r="M85" s="505"/>
      <c r="N85" s="505"/>
      <c r="O85" s="505"/>
      <c r="P85" s="505"/>
      <c r="Q85" s="505"/>
    </row>
    <row r="86" spans="1:17">
      <c r="A86" s="506">
        <v>31</v>
      </c>
      <c r="B86" s="476" t="s">
        <v>217</v>
      </c>
      <c r="C86" s="461" t="s">
        <v>1307</v>
      </c>
      <c r="D86" s="462" t="s">
        <v>1308</v>
      </c>
      <c r="E86" s="461" t="s">
        <v>1309</v>
      </c>
      <c r="F86" s="505"/>
      <c r="G86" s="505"/>
      <c r="H86" s="505"/>
      <c r="I86" s="505"/>
      <c r="J86" s="505"/>
      <c r="K86" s="505"/>
      <c r="L86" s="505"/>
      <c r="M86" s="505"/>
      <c r="N86" s="505"/>
      <c r="O86" s="505"/>
      <c r="P86" s="505"/>
      <c r="Q86" s="505"/>
    </row>
    <row r="87" spans="1:17">
      <c r="A87" s="506">
        <v>32</v>
      </c>
      <c r="B87" s="476" t="s">
        <v>217</v>
      </c>
      <c r="C87" s="461" t="s">
        <v>1310</v>
      </c>
      <c r="D87" s="462" t="s">
        <v>1311</v>
      </c>
      <c r="E87" s="461" t="s">
        <v>535</v>
      </c>
      <c r="F87" s="505"/>
      <c r="G87" s="505"/>
      <c r="H87" s="505"/>
      <c r="I87" s="505"/>
      <c r="J87" s="505"/>
      <c r="K87" s="505"/>
      <c r="L87" s="505"/>
      <c r="M87" s="505"/>
      <c r="N87" s="505"/>
      <c r="O87" s="505"/>
      <c r="P87" s="505"/>
      <c r="Q87" s="505"/>
    </row>
    <row r="88" spans="1:17">
      <c r="A88" s="506">
        <v>33</v>
      </c>
      <c r="B88" s="476" t="s">
        <v>217</v>
      </c>
      <c r="C88" s="461" t="s">
        <v>1315</v>
      </c>
      <c r="D88" s="462" t="s">
        <v>1316</v>
      </c>
      <c r="E88" s="461" t="s">
        <v>571</v>
      </c>
      <c r="F88" s="505"/>
      <c r="G88" s="505"/>
      <c r="H88" s="505"/>
      <c r="I88" s="505"/>
      <c r="J88" s="505"/>
      <c r="K88" s="505"/>
      <c r="L88" s="505"/>
      <c r="M88" s="505"/>
      <c r="N88" s="505"/>
      <c r="O88" s="505"/>
      <c r="P88" s="505"/>
      <c r="Q88" s="505"/>
    </row>
    <row r="89" spans="1:17">
      <c r="A89" s="506">
        <v>34</v>
      </c>
      <c r="B89" s="476" t="s">
        <v>217</v>
      </c>
      <c r="C89" s="461" t="s">
        <v>1322</v>
      </c>
      <c r="D89" s="462" t="s">
        <v>1323</v>
      </c>
      <c r="E89" s="461" t="s">
        <v>1324</v>
      </c>
      <c r="F89" s="505"/>
      <c r="G89" s="505"/>
      <c r="H89" s="505"/>
      <c r="I89" s="505"/>
      <c r="J89" s="505"/>
      <c r="K89" s="505"/>
      <c r="L89" s="505"/>
      <c r="M89" s="505"/>
      <c r="N89" s="505"/>
      <c r="O89" s="505"/>
      <c r="P89" s="505"/>
      <c r="Q89" s="505"/>
    </row>
    <row r="90" spans="1:17">
      <c r="A90" s="506">
        <v>35</v>
      </c>
      <c r="B90" s="476" t="s">
        <v>217</v>
      </c>
      <c r="C90" s="461" t="s">
        <v>1325</v>
      </c>
      <c r="D90" s="462" t="s">
        <v>1326</v>
      </c>
      <c r="E90" s="461" t="s">
        <v>1327</v>
      </c>
      <c r="F90" s="505"/>
      <c r="G90" s="505"/>
      <c r="H90" s="505"/>
      <c r="I90" s="505"/>
      <c r="J90" s="505"/>
      <c r="K90" s="505"/>
      <c r="L90" s="505"/>
      <c r="M90" s="505"/>
      <c r="N90" s="505"/>
      <c r="O90" s="505"/>
      <c r="P90" s="505"/>
      <c r="Q90" s="505"/>
    </row>
    <row r="91" spans="1:17">
      <c r="A91" s="506">
        <v>36</v>
      </c>
      <c r="B91" s="476" t="s">
        <v>217</v>
      </c>
      <c r="C91" s="461" t="s">
        <v>1328</v>
      </c>
      <c r="D91" s="462" t="s">
        <v>1329</v>
      </c>
      <c r="E91" s="461" t="s">
        <v>1330</v>
      </c>
      <c r="F91" s="505"/>
      <c r="G91" s="505"/>
      <c r="H91" s="505"/>
      <c r="I91" s="505"/>
      <c r="J91" s="505"/>
      <c r="K91" s="505"/>
      <c r="L91" s="505"/>
      <c r="M91" s="505"/>
      <c r="N91" s="505"/>
      <c r="O91" s="505"/>
      <c r="P91" s="505"/>
      <c r="Q91" s="505"/>
    </row>
    <row r="92" spans="1:17">
      <c r="A92" s="506">
        <v>37</v>
      </c>
      <c r="B92" s="476" t="s">
        <v>217</v>
      </c>
      <c r="C92" s="461" t="s">
        <v>1331</v>
      </c>
      <c r="D92" s="462" t="s">
        <v>1332</v>
      </c>
      <c r="E92" s="461" t="s">
        <v>1333</v>
      </c>
      <c r="F92" s="505"/>
      <c r="G92" s="505"/>
      <c r="H92" s="505"/>
      <c r="I92" s="505"/>
      <c r="J92" s="505"/>
      <c r="K92" s="505"/>
      <c r="L92" s="505"/>
      <c r="M92" s="505"/>
      <c r="N92" s="505"/>
      <c r="O92" s="505"/>
      <c r="P92" s="505"/>
      <c r="Q92" s="505"/>
    </row>
    <row r="93" spans="1:17">
      <c r="A93" s="506">
        <v>38</v>
      </c>
      <c r="B93" s="476" t="s">
        <v>217</v>
      </c>
      <c r="C93" s="461" t="s">
        <v>1334</v>
      </c>
      <c r="D93" s="462" t="s">
        <v>1335</v>
      </c>
      <c r="E93" s="461" t="s">
        <v>1336</v>
      </c>
      <c r="F93" s="505"/>
      <c r="G93" s="505"/>
      <c r="H93" s="505"/>
      <c r="I93" s="505"/>
      <c r="J93" s="505"/>
      <c r="K93" s="505"/>
      <c r="L93" s="505"/>
      <c r="M93" s="505"/>
      <c r="N93" s="505"/>
      <c r="O93" s="505"/>
      <c r="P93" s="505"/>
      <c r="Q93" s="505"/>
    </row>
    <row r="105" spans="1:17" ht="18.75">
      <c r="A105" s="941" t="s">
        <v>1373</v>
      </c>
      <c r="B105" s="941"/>
      <c r="C105" s="941"/>
      <c r="D105" s="941"/>
      <c r="E105" s="941"/>
      <c r="F105" s="941"/>
      <c r="G105" s="941"/>
      <c r="H105" s="941"/>
      <c r="I105" s="941"/>
      <c r="J105" s="941"/>
      <c r="K105" s="941"/>
      <c r="L105" s="941"/>
      <c r="M105" s="941"/>
      <c r="N105" s="941"/>
      <c r="O105" s="941"/>
      <c r="P105" s="941"/>
      <c r="Q105" s="941"/>
    </row>
    <row r="106" spans="1:17" ht="15" customHeight="1">
      <c r="A106" s="943" t="s">
        <v>1382</v>
      </c>
      <c r="B106" s="943"/>
      <c r="C106" s="943"/>
      <c r="D106" s="943"/>
      <c r="E106" s="943"/>
      <c r="F106" s="943"/>
      <c r="G106" s="943"/>
      <c r="H106" s="943"/>
      <c r="I106" s="943"/>
      <c r="J106" s="943"/>
      <c r="K106" s="943"/>
      <c r="L106" s="943"/>
      <c r="M106" s="943"/>
      <c r="N106" s="943"/>
      <c r="O106" s="943"/>
      <c r="P106" s="943"/>
      <c r="Q106" s="943"/>
    </row>
    <row r="107" spans="1:17">
      <c r="A107" s="507" t="s">
        <v>468</v>
      </c>
      <c r="B107" s="453" t="s">
        <v>311</v>
      </c>
      <c r="C107" s="454" t="s">
        <v>506</v>
      </c>
      <c r="D107" s="455" t="s">
        <v>507</v>
      </c>
      <c r="E107" s="456" t="s">
        <v>508</v>
      </c>
      <c r="F107" s="509" t="s">
        <v>1361</v>
      </c>
      <c r="G107" s="509" t="s">
        <v>1362</v>
      </c>
      <c r="H107" s="509" t="s">
        <v>1363</v>
      </c>
      <c r="I107" s="509" t="s">
        <v>1364</v>
      </c>
      <c r="J107" s="509" t="s">
        <v>1365</v>
      </c>
      <c r="K107" s="509" t="s">
        <v>1366</v>
      </c>
      <c r="L107" s="509" t="s">
        <v>1367</v>
      </c>
      <c r="M107" s="509" t="s">
        <v>1368</v>
      </c>
      <c r="N107" s="509" t="s">
        <v>1369</v>
      </c>
      <c r="O107" s="509" t="s">
        <v>1370</v>
      </c>
      <c r="P107" s="509" t="s">
        <v>1371</v>
      </c>
      <c r="Q107" s="509" t="s">
        <v>1372</v>
      </c>
    </row>
    <row r="108" spans="1:17">
      <c r="A108" s="506">
        <v>1</v>
      </c>
      <c r="B108" s="459" t="s">
        <v>30</v>
      </c>
      <c r="C108" s="461" t="s">
        <v>642</v>
      </c>
      <c r="D108" s="462" t="s">
        <v>643</v>
      </c>
      <c r="E108" s="461" t="s">
        <v>644</v>
      </c>
      <c r="F108" s="505"/>
      <c r="G108" s="505"/>
      <c r="H108" s="505"/>
      <c r="I108" s="505"/>
      <c r="J108" s="505"/>
      <c r="K108" s="505"/>
      <c r="L108" s="505"/>
      <c r="M108" s="505"/>
      <c r="N108" s="505"/>
      <c r="O108" s="505"/>
      <c r="P108" s="505"/>
      <c r="Q108" s="505"/>
    </row>
    <row r="109" spans="1:17">
      <c r="A109" s="506">
        <v>2</v>
      </c>
      <c r="B109" s="459" t="s">
        <v>30</v>
      </c>
      <c r="C109" s="461" t="s">
        <v>646</v>
      </c>
      <c r="D109" s="462" t="s">
        <v>647</v>
      </c>
      <c r="E109" s="461" t="s">
        <v>648</v>
      </c>
      <c r="F109" s="505"/>
      <c r="G109" s="505"/>
      <c r="H109" s="505"/>
      <c r="I109" s="505"/>
      <c r="J109" s="505"/>
      <c r="K109" s="505"/>
      <c r="L109" s="505"/>
      <c r="M109" s="505"/>
      <c r="N109" s="505"/>
      <c r="O109" s="505"/>
      <c r="P109" s="505"/>
      <c r="Q109" s="505"/>
    </row>
    <row r="110" spans="1:17">
      <c r="A110" s="506">
        <v>3</v>
      </c>
      <c r="B110" s="459" t="s">
        <v>30</v>
      </c>
      <c r="C110" s="461" t="s">
        <v>653</v>
      </c>
      <c r="D110" s="462" t="s">
        <v>654</v>
      </c>
      <c r="E110" s="461" t="s">
        <v>655</v>
      </c>
      <c r="F110" s="505"/>
      <c r="G110" s="505"/>
      <c r="H110" s="505"/>
      <c r="I110" s="505"/>
      <c r="J110" s="505"/>
      <c r="K110" s="505"/>
      <c r="L110" s="505"/>
      <c r="M110" s="505"/>
      <c r="N110" s="505"/>
      <c r="O110" s="505"/>
      <c r="P110" s="505"/>
      <c r="Q110" s="505"/>
    </row>
    <row r="111" spans="1:17">
      <c r="A111" s="506">
        <v>4</v>
      </c>
      <c r="B111" s="459" t="s">
        <v>30</v>
      </c>
      <c r="C111" s="461" t="s">
        <v>676</v>
      </c>
      <c r="D111" s="462" t="s">
        <v>677</v>
      </c>
      <c r="E111" s="461" t="s">
        <v>678</v>
      </c>
      <c r="F111" s="505"/>
      <c r="G111" s="505"/>
      <c r="H111" s="505"/>
      <c r="I111" s="505"/>
      <c r="J111" s="505"/>
      <c r="K111" s="505"/>
      <c r="L111" s="505"/>
      <c r="M111" s="505"/>
      <c r="N111" s="505"/>
      <c r="O111" s="505"/>
      <c r="P111" s="505"/>
      <c r="Q111" s="505"/>
    </row>
    <row r="112" spans="1:17">
      <c r="A112" s="506">
        <v>5</v>
      </c>
      <c r="B112" s="459" t="s">
        <v>30</v>
      </c>
      <c r="C112" s="461" t="s">
        <v>682</v>
      </c>
      <c r="D112" s="462" t="s">
        <v>683</v>
      </c>
      <c r="E112" s="461" t="s">
        <v>684</v>
      </c>
      <c r="F112" s="505"/>
      <c r="G112" s="505"/>
      <c r="H112" s="505"/>
      <c r="I112" s="505"/>
      <c r="J112" s="505"/>
      <c r="K112" s="505"/>
      <c r="L112" s="505"/>
      <c r="M112" s="505"/>
      <c r="N112" s="505"/>
      <c r="O112" s="505"/>
      <c r="P112" s="505"/>
      <c r="Q112" s="505"/>
    </row>
    <row r="113" spans="1:17">
      <c r="A113" s="506">
        <v>6</v>
      </c>
      <c r="B113" s="459" t="s">
        <v>30</v>
      </c>
      <c r="C113" s="461" t="s">
        <v>688</v>
      </c>
      <c r="D113" s="462" t="s">
        <v>689</v>
      </c>
      <c r="E113" s="461" t="s">
        <v>690</v>
      </c>
      <c r="F113" s="505"/>
      <c r="G113" s="505"/>
      <c r="H113" s="505"/>
      <c r="I113" s="505"/>
      <c r="J113" s="505"/>
      <c r="K113" s="505"/>
      <c r="L113" s="505"/>
      <c r="M113" s="505"/>
      <c r="N113" s="505"/>
      <c r="O113" s="505"/>
      <c r="P113" s="505"/>
      <c r="Q113" s="505"/>
    </row>
    <row r="114" spans="1:17">
      <c r="A114" s="506">
        <v>7</v>
      </c>
      <c r="B114" s="459" t="s">
        <v>30</v>
      </c>
      <c r="C114" s="461" t="s">
        <v>706</v>
      </c>
      <c r="D114" s="462" t="s">
        <v>707</v>
      </c>
      <c r="E114" s="461" t="s">
        <v>708</v>
      </c>
      <c r="F114" s="505"/>
      <c r="G114" s="505"/>
      <c r="H114" s="505"/>
      <c r="I114" s="505"/>
      <c r="J114" s="505"/>
      <c r="K114" s="505"/>
      <c r="L114" s="505"/>
      <c r="M114" s="505"/>
      <c r="N114" s="505"/>
      <c r="O114" s="505"/>
      <c r="P114" s="505"/>
      <c r="Q114" s="505"/>
    </row>
    <row r="115" spans="1:17">
      <c r="A115" s="506">
        <v>8</v>
      </c>
      <c r="B115" s="459" t="s">
        <v>30</v>
      </c>
      <c r="C115" s="461" t="s">
        <v>712</v>
      </c>
      <c r="D115" s="462" t="s">
        <v>713</v>
      </c>
      <c r="E115" s="461" t="s">
        <v>714</v>
      </c>
      <c r="F115" s="505"/>
      <c r="G115" s="505"/>
      <c r="H115" s="505"/>
      <c r="I115" s="505"/>
      <c r="J115" s="505"/>
      <c r="K115" s="505"/>
      <c r="L115" s="505"/>
      <c r="M115" s="505"/>
      <c r="N115" s="505"/>
      <c r="O115" s="505"/>
      <c r="P115" s="505"/>
      <c r="Q115" s="505"/>
    </row>
    <row r="116" spans="1:17">
      <c r="A116" s="506">
        <v>9</v>
      </c>
      <c r="B116" s="459" t="s">
        <v>30</v>
      </c>
      <c r="C116" s="461" t="s">
        <v>726</v>
      </c>
      <c r="D116" s="462" t="s">
        <v>727</v>
      </c>
      <c r="E116" s="461" t="s">
        <v>728</v>
      </c>
      <c r="F116" s="505"/>
      <c r="G116" s="505"/>
      <c r="H116" s="505"/>
      <c r="I116" s="505"/>
      <c r="J116" s="505"/>
      <c r="K116" s="505"/>
      <c r="L116" s="505"/>
      <c r="M116" s="505"/>
      <c r="N116" s="505"/>
      <c r="O116" s="505"/>
      <c r="P116" s="505"/>
      <c r="Q116" s="505"/>
    </row>
    <row r="117" spans="1:17">
      <c r="A117" s="506">
        <v>10</v>
      </c>
      <c r="B117" s="459" t="s">
        <v>30</v>
      </c>
      <c r="C117" s="461" t="s">
        <v>732</v>
      </c>
      <c r="D117" s="462" t="s">
        <v>733</v>
      </c>
      <c r="E117" s="461" t="s">
        <v>734</v>
      </c>
      <c r="F117" s="505"/>
      <c r="G117" s="505"/>
      <c r="H117" s="505"/>
      <c r="I117" s="505"/>
      <c r="J117" s="505"/>
      <c r="K117" s="505"/>
      <c r="L117" s="505"/>
      <c r="M117" s="505"/>
      <c r="N117" s="505"/>
      <c r="O117" s="505"/>
      <c r="P117" s="505"/>
      <c r="Q117" s="505"/>
    </row>
    <row r="118" spans="1:17">
      <c r="A118" s="506">
        <v>11</v>
      </c>
      <c r="B118" s="466" t="s">
        <v>20</v>
      </c>
      <c r="C118" s="467" t="s">
        <v>763</v>
      </c>
      <c r="D118" s="469" t="s">
        <v>764</v>
      </c>
      <c r="E118" s="470" t="s">
        <v>765</v>
      </c>
      <c r="F118" s="505"/>
      <c r="G118" s="505"/>
      <c r="H118" s="505"/>
      <c r="I118" s="505"/>
      <c r="J118" s="505"/>
      <c r="K118" s="505"/>
      <c r="L118" s="505"/>
      <c r="M118" s="505"/>
      <c r="N118" s="505"/>
      <c r="O118" s="505"/>
      <c r="P118" s="505"/>
      <c r="Q118" s="505"/>
    </row>
    <row r="119" spans="1:17">
      <c r="A119" s="506">
        <v>12</v>
      </c>
      <c r="B119" s="466" t="s">
        <v>20</v>
      </c>
      <c r="C119" s="467" t="s">
        <v>777</v>
      </c>
      <c r="D119" s="469" t="s">
        <v>778</v>
      </c>
      <c r="E119" s="470" t="s">
        <v>779</v>
      </c>
      <c r="F119" s="505"/>
      <c r="G119" s="505"/>
      <c r="H119" s="505"/>
      <c r="I119" s="505"/>
      <c r="J119" s="505"/>
      <c r="K119" s="505"/>
      <c r="L119" s="505"/>
      <c r="M119" s="505"/>
      <c r="N119" s="505"/>
      <c r="O119" s="505"/>
      <c r="P119" s="505"/>
      <c r="Q119" s="505"/>
    </row>
    <row r="120" spans="1:17">
      <c r="A120" s="506">
        <v>13</v>
      </c>
      <c r="B120" s="466" t="s">
        <v>20</v>
      </c>
      <c r="C120" s="467" t="s">
        <v>781</v>
      </c>
      <c r="D120" s="469" t="s">
        <v>782</v>
      </c>
      <c r="E120" s="470" t="s">
        <v>783</v>
      </c>
      <c r="F120" s="505"/>
      <c r="G120" s="505"/>
      <c r="H120" s="505"/>
      <c r="I120" s="505"/>
      <c r="J120" s="505"/>
      <c r="K120" s="505"/>
      <c r="L120" s="505"/>
      <c r="M120" s="505"/>
      <c r="N120" s="505"/>
      <c r="O120" s="505"/>
      <c r="P120" s="505"/>
      <c r="Q120" s="505"/>
    </row>
    <row r="121" spans="1:17">
      <c r="A121" s="506">
        <v>14</v>
      </c>
      <c r="B121" s="466" t="s">
        <v>20</v>
      </c>
      <c r="C121" s="467" t="s">
        <v>787</v>
      </c>
      <c r="D121" s="469" t="s">
        <v>788</v>
      </c>
      <c r="E121" s="470" t="s">
        <v>789</v>
      </c>
      <c r="F121" s="505"/>
      <c r="G121" s="505"/>
      <c r="H121" s="505"/>
      <c r="I121" s="505"/>
      <c r="J121" s="505"/>
      <c r="K121" s="505"/>
      <c r="L121" s="505"/>
      <c r="M121" s="505"/>
      <c r="N121" s="505"/>
      <c r="O121" s="505"/>
      <c r="P121" s="505"/>
      <c r="Q121" s="505"/>
    </row>
    <row r="122" spans="1:17">
      <c r="A122" s="506">
        <v>15</v>
      </c>
      <c r="B122" s="466" t="s">
        <v>20</v>
      </c>
      <c r="C122" s="467" t="s">
        <v>828</v>
      </c>
      <c r="D122" s="469" t="s">
        <v>829</v>
      </c>
      <c r="E122" s="470" t="s">
        <v>830</v>
      </c>
      <c r="F122" s="505"/>
      <c r="G122" s="505"/>
      <c r="H122" s="505"/>
      <c r="I122" s="505"/>
      <c r="J122" s="505"/>
      <c r="K122" s="505"/>
      <c r="L122" s="505"/>
      <c r="M122" s="505"/>
      <c r="N122" s="505"/>
      <c r="O122" s="505"/>
      <c r="P122" s="505"/>
      <c r="Q122" s="505"/>
    </row>
    <row r="123" spans="1:17">
      <c r="A123" s="506">
        <v>16</v>
      </c>
      <c r="B123" s="466" t="s">
        <v>20</v>
      </c>
      <c r="C123" s="467" t="s">
        <v>839</v>
      </c>
      <c r="D123" s="469" t="s">
        <v>840</v>
      </c>
      <c r="E123" s="470" t="s">
        <v>841</v>
      </c>
      <c r="F123" s="505"/>
      <c r="G123" s="505"/>
      <c r="H123" s="505"/>
      <c r="I123" s="505"/>
      <c r="J123" s="505"/>
      <c r="K123" s="505"/>
      <c r="L123" s="505"/>
      <c r="M123" s="505"/>
      <c r="N123" s="505"/>
      <c r="O123" s="505"/>
      <c r="P123" s="505"/>
      <c r="Q123" s="505"/>
    </row>
    <row r="124" spans="1:17">
      <c r="A124" s="506">
        <v>17</v>
      </c>
      <c r="B124" s="466" t="s">
        <v>20</v>
      </c>
      <c r="C124" s="467" t="s">
        <v>857</v>
      </c>
      <c r="D124" s="469" t="s">
        <v>858</v>
      </c>
      <c r="E124" s="470" t="s">
        <v>859</v>
      </c>
      <c r="F124" s="505"/>
      <c r="G124" s="505"/>
      <c r="H124" s="505"/>
      <c r="I124" s="505"/>
      <c r="J124" s="505"/>
      <c r="K124" s="505"/>
      <c r="L124" s="505"/>
      <c r="M124" s="505"/>
      <c r="N124" s="505"/>
      <c r="O124" s="505"/>
      <c r="P124" s="505"/>
      <c r="Q124" s="505"/>
    </row>
    <row r="125" spans="1:17">
      <c r="A125" s="506">
        <v>18</v>
      </c>
      <c r="B125" s="476" t="s">
        <v>216</v>
      </c>
      <c r="C125" s="460" t="s">
        <v>1176</v>
      </c>
      <c r="D125" s="462" t="s">
        <v>1177</v>
      </c>
      <c r="E125" s="490"/>
      <c r="F125" s="505"/>
      <c r="G125" s="505"/>
      <c r="H125" s="505"/>
      <c r="I125" s="505"/>
      <c r="J125" s="505"/>
      <c r="K125" s="505"/>
      <c r="L125" s="505"/>
      <c r="M125" s="505"/>
      <c r="N125" s="505"/>
      <c r="O125" s="505"/>
      <c r="P125" s="505"/>
      <c r="Q125" s="505"/>
    </row>
    <row r="126" spans="1:17">
      <c r="A126" s="506">
        <v>19</v>
      </c>
      <c r="B126" s="476" t="s">
        <v>216</v>
      </c>
      <c r="C126" s="460" t="s">
        <v>1184</v>
      </c>
      <c r="D126" s="462" t="s">
        <v>1185</v>
      </c>
      <c r="E126" s="490"/>
      <c r="F126" s="505"/>
      <c r="G126" s="505"/>
      <c r="H126" s="505"/>
      <c r="I126" s="505"/>
      <c r="J126" s="505"/>
      <c r="K126" s="505"/>
      <c r="L126" s="505"/>
      <c r="M126" s="505"/>
      <c r="N126" s="505"/>
      <c r="O126" s="505"/>
      <c r="P126" s="505"/>
      <c r="Q126" s="505"/>
    </row>
    <row r="127" spans="1:17">
      <c r="A127" s="506">
        <v>20</v>
      </c>
      <c r="B127" s="476" t="s">
        <v>216</v>
      </c>
      <c r="C127" s="460" t="s">
        <v>1187</v>
      </c>
      <c r="D127" s="462" t="s">
        <v>1188</v>
      </c>
      <c r="E127" s="490"/>
      <c r="F127" s="505"/>
      <c r="G127" s="505"/>
      <c r="H127" s="505"/>
      <c r="I127" s="505"/>
      <c r="J127" s="505"/>
      <c r="K127" s="505"/>
      <c r="L127" s="505"/>
      <c r="M127" s="505"/>
      <c r="N127" s="505"/>
      <c r="O127" s="505"/>
      <c r="P127" s="505"/>
      <c r="Q127" s="505"/>
    </row>
    <row r="128" spans="1:17">
      <c r="A128" s="506">
        <v>21</v>
      </c>
      <c r="B128" s="476" t="s">
        <v>216</v>
      </c>
      <c r="C128" s="460" t="s">
        <v>1190</v>
      </c>
      <c r="D128" s="462" t="s">
        <v>1191</v>
      </c>
      <c r="E128" s="490"/>
      <c r="F128" s="505"/>
      <c r="G128" s="505"/>
      <c r="H128" s="505"/>
      <c r="I128" s="505"/>
      <c r="J128" s="505"/>
      <c r="K128" s="505"/>
      <c r="L128" s="505"/>
      <c r="M128" s="505"/>
      <c r="N128" s="505"/>
      <c r="O128" s="505"/>
      <c r="P128" s="505"/>
      <c r="Q128" s="505"/>
    </row>
    <row r="129" spans="1:17">
      <c r="A129" s="506">
        <v>22</v>
      </c>
      <c r="B129" s="476" t="s">
        <v>216</v>
      </c>
      <c r="C129" s="460" t="s">
        <v>1198</v>
      </c>
      <c r="D129" s="462" t="s">
        <v>1199</v>
      </c>
      <c r="E129" s="490"/>
      <c r="F129" s="505"/>
      <c r="G129" s="505"/>
      <c r="H129" s="505"/>
      <c r="I129" s="505"/>
      <c r="J129" s="505"/>
      <c r="K129" s="505"/>
      <c r="L129" s="505"/>
      <c r="M129" s="505"/>
      <c r="N129" s="505"/>
      <c r="O129" s="505"/>
      <c r="P129" s="505"/>
      <c r="Q129" s="505"/>
    </row>
    <row r="130" spans="1:17">
      <c r="A130" s="506">
        <v>23</v>
      </c>
      <c r="B130" s="476" t="s">
        <v>216</v>
      </c>
      <c r="C130" s="460" t="s">
        <v>1208</v>
      </c>
      <c r="D130" s="462" t="s">
        <v>1209</v>
      </c>
      <c r="E130" s="490"/>
      <c r="F130" s="505"/>
      <c r="G130" s="505"/>
      <c r="H130" s="505"/>
      <c r="I130" s="505"/>
      <c r="J130" s="505"/>
      <c r="K130" s="505"/>
      <c r="L130" s="505"/>
      <c r="M130" s="505"/>
      <c r="N130" s="505"/>
      <c r="O130" s="505"/>
      <c r="P130" s="505"/>
      <c r="Q130" s="505"/>
    </row>
    <row r="131" spans="1:17">
      <c r="A131" s="506">
        <v>24</v>
      </c>
      <c r="B131" s="476" t="s">
        <v>216</v>
      </c>
      <c r="C131" s="460" t="s">
        <v>1212</v>
      </c>
      <c r="D131" s="462" t="s">
        <v>1213</v>
      </c>
      <c r="E131" s="490"/>
      <c r="F131" s="505"/>
      <c r="G131" s="505"/>
      <c r="H131" s="505"/>
      <c r="I131" s="505"/>
      <c r="J131" s="505"/>
      <c r="K131" s="505"/>
      <c r="L131" s="505"/>
      <c r="M131" s="505"/>
      <c r="N131" s="505"/>
      <c r="O131" s="505"/>
      <c r="P131" s="505"/>
      <c r="Q131" s="505"/>
    </row>
    <row r="132" spans="1:17">
      <c r="A132" s="506">
        <v>25</v>
      </c>
      <c r="B132" s="476" t="s">
        <v>216</v>
      </c>
      <c r="C132" s="460" t="s">
        <v>1214</v>
      </c>
      <c r="D132" s="462" t="s">
        <v>1215</v>
      </c>
      <c r="E132" s="490"/>
      <c r="F132" s="505"/>
      <c r="G132" s="505"/>
      <c r="H132" s="505"/>
      <c r="I132" s="505"/>
      <c r="J132" s="505"/>
      <c r="K132" s="505"/>
      <c r="L132" s="505"/>
      <c r="M132" s="505"/>
      <c r="N132" s="505"/>
      <c r="O132" s="505"/>
      <c r="P132" s="505"/>
      <c r="Q132" s="505"/>
    </row>
    <row r="133" spans="1:17">
      <c r="A133" s="506">
        <v>26</v>
      </c>
      <c r="B133" s="476" t="s">
        <v>216</v>
      </c>
      <c r="C133" s="460" t="s">
        <v>1216</v>
      </c>
      <c r="D133" s="462" t="s">
        <v>1217</v>
      </c>
      <c r="E133" s="490"/>
      <c r="F133" s="505"/>
      <c r="G133" s="505"/>
      <c r="H133" s="505"/>
      <c r="I133" s="505"/>
      <c r="J133" s="505"/>
      <c r="K133" s="505"/>
      <c r="L133" s="505"/>
      <c r="M133" s="505"/>
      <c r="N133" s="505"/>
      <c r="O133" s="505"/>
      <c r="P133" s="505"/>
      <c r="Q133" s="505"/>
    </row>
    <row r="134" spans="1:17">
      <c r="A134" s="506">
        <v>27</v>
      </c>
      <c r="B134" s="476" t="s">
        <v>216</v>
      </c>
      <c r="C134" s="460" t="s">
        <v>1230</v>
      </c>
      <c r="D134" s="462" t="s">
        <v>1231</v>
      </c>
      <c r="E134" s="490"/>
      <c r="F134" s="505"/>
      <c r="G134" s="505"/>
      <c r="H134" s="505"/>
      <c r="I134" s="505"/>
      <c r="J134" s="505"/>
      <c r="K134" s="505"/>
      <c r="L134" s="505"/>
      <c r="M134" s="505"/>
      <c r="N134" s="505"/>
      <c r="O134" s="505"/>
      <c r="P134" s="505"/>
      <c r="Q134" s="505"/>
    </row>
    <row r="135" spans="1:17">
      <c r="A135" s="506">
        <v>28</v>
      </c>
      <c r="B135" s="476" t="s">
        <v>216</v>
      </c>
      <c r="C135" s="460" t="s">
        <v>1241</v>
      </c>
      <c r="D135" s="462" t="s">
        <v>1242</v>
      </c>
      <c r="E135" s="490"/>
      <c r="F135" s="505"/>
      <c r="G135" s="505"/>
      <c r="H135" s="505"/>
      <c r="I135" s="505"/>
      <c r="J135" s="505"/>
      <c r="K135" s="505"/>
      <c r="L135" s="505"/>
      <c r="M135" s="505"/>
      <c r="N135" s="505"/>
      <c r="O135" s="505"/>
      <c r="P135" s="505"/>
      <c r="Q135" s="505"/>
    </row>
    <row r="136" spans="1:17">
      <c r="A136" s="506">
        <v>29</v>
      </c>
      <c r="B136" s="476" t="s">
        <v>216</v>
      </c>
      <c r="C136" s="460" t="s">
        <v>1243</v>
      </c>
      <c r="D136" s="462" t="s">
        <v>1244</v>
      </c>
      <c r="E136" s="490"/>
      <c r="F136" s="505"/>
      <c r="G136" s="505"/>
      <c r="H136" s="505"/>
      <c r="I136" s="505"/>
      <c r="J136" s="505"/>
      <c r="K136" s="505"/>
      <c r="L136" s="505"/>
      <c r="M136" s="505"/>
      <c r="N136" s="505"/>
      <c r="O136" s="505"/>
      <c r="P136" s="505"/>
      <c r="Q136" s="505"/>
    </row>
    <row r="137" spans="1:17">
      <c r="A137" s="506">
        <v>30</v>
      </c>
      <c r="B137" s="476" t="s">
        <v>216</v>
      </c>
      <c r="C137" s="460" t="s">
        <v>1245</v>
      </c>
      <c r="D137" s="462" t="s">
        <v>1246</v>
      </c>
      <c r="E137" s="490"/>
      <c r="F137" s="505"/>
      <c r="G137" s="505"/>
      <c r="H137" s="505"/>
      <c r="I137" s="505"/>
      <c r="J137" s="505"/>
      <c r="K137" s="505"/>
      <c r="L137" s="505"/>
      <c r="M137" s="505"/>
      <c r="N137" s="505"/>
      <c r="O137" s="505"/>
      <c r="P137" s="505"/>
      <c r="Q137" s="505"/>
    </row>
    <row r="156" spans="1:17" ht="39.950000000000003" customHeight="1">
      <c r="A156" s="944" t="s">
        <v>1374</v>
      </c>
      <c r="B156" s="944"/>
      <c r="C156" s="944"/>
      <c r="D156" s="944"/>
      <c r="E156" s="944"/>
      <c r="F156" s="944"/>
      <c r="G156" s="944"/>
      <c r="H156" s="944"/>
      <c r="I156" s="944"/>
      <c r="J156" s="944"/>
      <c r="K156" s="944"/>
      <c r="L156" s="944"/>
      <c r="M156" s="944"/>
      <c r="N156" s="944"/>
      <c r="O156" s="944"/>
      <c r="P156" s="944"/>
      <c r="Q156" s="944"/>
    </row>
    <row r="157" spans="1:17" ht="15" customHeight="1">
      <c r="A157" s="943" t="s">
        <v>1383</v>
      </c>
      <c r="B157" s="943"/>
      <c r="C157" s="943"/>
      <c r="D157" s="943"/>
      <c r="E157" s="943"/>
      <c r="F157" s="943"/>
      <c r="G157" s="943"/>
      <c r="H157" s="943"/>
      <c r="I157" s="943"/>
      <c r="J157" s="943"/>
      <c r="K157" s="943"/>
      <c r="L157" s="943"/>
      <c r="M157" s="943"/>
      <c r="N157" s="943"/>
      <c r="O157" s="943"/>
      <c r="P157" s="943"/>
      <c r="Q157" s="943"/>
    </row>
    <row r="158" spans="1:17">
      <c r="A158" s="507" t="s">
        <v>468</v>
      </c>
      <c r="B158" s="453" t="s">
        <v>311</v>
      </c>
      <c r="C158" s="454" t="s">
        <v>506</v>
      </c>
      <c r="D158" s="455" t="s">
        <v>507</v>
      </c>
      <c r="E158" s="456" t="s">
        <v>508</v>
      </c>
      <c r="F158" s="509" t="s">
        <v>1361</v>
      </c>
      <c r="G158" s="509" t="s">
        <v>1362</v>
      </c>
      <c r="H158" s="509" t="s">
        <v>1363</v>
      </c>
      <c r="I158" s="509" t="s">
        <v>1364</v>
      </c>
      <c r="J158" s="509" t="s">
        <v>1365</v>
      </c>
      <c r="K158" s="509" t="s">
        <v>1366</v>
      </c>
      <c r="L158" s="509" t="s">
        <v>1367</v>
      </c>
      <c r="M158" s="509" t="s">
        <v>1368</v>
      </c>
      <c r="N158" s="509" t="s">
        <v>1369</v>
      </c>
      <c r="O158" s="509" t="s">
        <v>1370</v>
      </c>
      <c r="P158" s="509" t="s">
        <v>1371</v>
      </c>
      <c r="Q158" s="509" t="s">
        <v>1372</v>
      </c>
    </row>
    <row r="159" spans="1:17">
      <c r="A159" s="506">
        <v>1</v>
      </c>
      <c r="B159" s="476" t="s">
        <v>216</v>
      </c>
      <c r="C159" s="460" t="s">
        <v>1162</v>
      </c>
      <c r="D159" s="462" t="s">
        <v>1163</v>
      </c>
      <c r="F159" s="505"/>
      <c r="G159" s="505"/>
      <c r="H159" s="505"/>
      <c r="I159" s="505"/>
      <c r="J159" s="505"/>
      <c r="K159" s="505"/>
      <c r="L159" s="505"/>
      <c r="M159" s="505"/>
      <c r="N159" s="505"/>
      <c r="O159" s="505"/>
      <c r="P159" s="505"/>
      <c r="Q159" s="505"/>
    </row>
    <row r="160" spans="1:17">
      <c r="A160" s="506">
        <v>2</v>
      </c>
      <c r="B160" s="476" t="s">
        <v>216</v>
      </c>
      <c r="C160" s="460" t="s">
        <v>1173</v>
      </c>
      <c r="D160" s="462" t="s">
        <v>1174</v>
      </c>
      <c r="F160" s="505"/>
      <c r="G160" s="505"/>
      <c r="H160" s="505"/>
      <c r="I160" s="505"/>
      <c r="J160" s="505"/>
      <c r="K160" s="505"/>
      <c r="L160" s="505"/>
      <c r="M160" s="505"/>
      <c r="N160" s="505"/>
      <c r="O160" s="505"/>
      <c r="P160" s="505"/>
      <c r="Q160" s="505"/>
    </row>
    <row r="161" spans="1:17">
      <c r="A161" s="506">
        <v>3</v>
      </c>
      <c r="B161" s="476" t="s">
        <v>216</v>
      </c>
      <c r="C161" s="460" t="s">
        <v>1176</v>
      </c>
      <c r="D161" s="462" t="s">
        <v>1177</v>
      </c>
      <c r="F161" s="505"/>
      <c r="G161" s="505"/>
      <c r="H161" s="505"/>
      <c r="I161" s="505"/>
      <c r="J161" s="505"/>
      <c r="K161" s="505"/>
      <c r="L161" s="505"/>
      <c r="M161" s="505"/>
      <c r="N161" s="505"/>
      <c r="O161" s="505"/>
      <c r="P161" s="505"/>
      <c r="Q161" s="505"/>
    </row>
    <row r="162" spans="1:17">
      <c r="A162" s="506">
        <v>4</v>
      </c>
      <c r="B162" s="476" t="s">
        <v>216</v>
      </c>
      <c r="C162" s="460" t="s">
        <v>1180</v>
      </c>
      <c r="D162" s="462" t="s">
        <v>1181</v>
      </c>
      <c r="F162" s="505"/>
      <c r="G162" s="505"/>
      <c r="H162" s="505"/>
      <c r="I162" s="505"/>
      <c r="J162" s="505"/>
      <c r="K162" s="505"/>
      <c r="L162" s="505"/>
      <c r="M162" s="505"/>
      <c r="N162" s="505"/>
      <c r="O162" s="505"/>
      <c r="P162" s="505"/>
      <c r="Q162" s="505"/>
    </row>
    <row r="163" spans="1:17">
      <c r="A163" s="506">
        <v>5</v>
      </c>
      <c r="B163" s="476" t="s">
        <v>216</v>
      </c>
      <c r="C163" s="460" t="s">
        <v>1182</v>
      </c>
      <c r="D163" s="462" t="s">
        <v>1183</v>
      </c>
      <c r="F163" s="505"/>
      <c r="G163" s="505"/>
      <c r="H163" s="505"/>
      <c r="I163" s="505"/>
      <c r="J163" s="505"/>
      <c r="K163" s="505"/>
      <c r="L163" s="505"/>
      <c r="M163" s="505"/>
      <c r="N163" s="505"/>
      <c r="O163" s="505"/>
      <c r="P163" s="505"/>
      <c r="Q163" s="505"/>
    </row>
    <row r="164" spans="1:17">
      <c r="A164" s="506">
        <v>6</v>
      </c>
      <c r="B164" s="476" t="s">
        <v>216</v>
      </c>
      <c r="C164" s="460" t="s">
        <v>1184</v>
      </c>
      <c r="D164" s="462" t="s">
        <v>1185</v>
      </c>
      <c r="F164" s="505"/>
      <c r="G164" s="505"/>
      <c r="H164" s="505"/>
      <c r="I164" s="505"/>
      <c r="J164" s="505"/>
      <c r="K164" s="505"/>
      <c r="L164" s="505"/>
      <c r="M164" s="505"/>
      <c r="N164" s="505"/>
      <c r="O164" s="505"/>
      <c r="P164" s="505"/>
      <c r="Q164" s="505"/>
    </row>
    <row r="165" spans="1:17">
      <c r="A165" s="506">
        <v>7</v>
      </c>
      <c r="B165" s="476" t="s">
        <v>216</v>
      </c>
      <c r="C165" s="460" t="s">
        <v>1192</v>
      </c>
      <c r="D165" s="462" t="s">
        <v>1193</v>
      </c>
      <c r="F165" s="505"/>
      <c r="G165" s="505"/>
      <c r="H165" s="505"/>
      <c r="I165" s="505"/>
      <c r="J165" s="505"/>
      <c r="K165" s="505"/>
      <c r="L165" s="505"/>
      <c r="M165" s="505"/>
      <c r="N165" s="505"/>
      <c r="O165" s="505"/>
      <c r="P165" s="505"/>
      <c r="Q165" s="505"/>
    </row>
    <row r="166" spans="1:17">
      <c r="A166" s="506">
        <v>8</v>
      </c>
      <c r="B166" s="476" t="s">
        <v>216</v>
      </c>
      <c r="C166" s="460" t="s">
        <v>1194</v>
      </c>
      <c r="D166" s="462" t="s">
        <v>1195</v>
      </c>
      <c r="F166" s="505"/>
      <c r="G166" s="505"/>
      <c r="H166" s="505"/>
      <c r="I166" s="505"/>
      <c r="J166" s="505"/>
      <c r="K166" s="505"/>
      <c r="L166" s="505"/>
      <c r="M166" s="505"/>
      <c r="N166" s="505"/>
      <c r="O166" s="505"/>
      <c r="P166" s="505"/>
      <c r="Q166" s="505"/>
    </row>
    <row r="167" spans="1:17">
      <c r="A167" s="506">
        <v>9</v>
      </c>
      <c r="B167" s="476" t="s">
        <v>216</v>
      </c>
      <c r="C167" s="460" t="s">
        <v>1196</v>
      </c>
      <c r="D167" s="462" t="s">
        <v>1197</v>
      </c>
      <c r="F167" s="505"/>
      <c r="G167" s="505"/>
      <c r="H167" s="505"/>
      <c r="I167" s="505"/>
      <c r="J167" s="505"/>
      <c r="K167" s="505"/>
      <c r="L167" s="505"/>
      <c r="M167" s="505"/>
      <c r="N167" s="505"/>
      <c r="O167" s="505"/>
      <c r="P167" s="505"/>
      <c r="Q167" s="505"/>
    </row>
    <row r="168" spans="1:17">
      <c r="A168" s="506">
        <v>10</v>
      </c>
      <c r="B168" s="476" t="s">
        <v>216</v>
      </c>
      <c r="C168" s="460" t="s">
        <v>1201</v>
      </c>
      <c r="D168" s="462" t="s">
        <v>1202</v>
      </c>
      <c r="F168" s="505"/>
      <c r="G168" s="505"/>
      <c r="H168" s="505"/>
      <c r="I168" s="505"/>
      <c r="J168" s="505"/>
      <c r="K168" s="505"/>
      <c r="L168" s="505"/>
      <c r="M168" s="505"/>
      <c r="N168" s="505"/>
      <c r="O168" s="505"/>
      <c r="P168" s="505"/>
      <c r="Q168" s="505"/>
    </row>
    <row r="169" spans="1:17">
      <c r="A169" s="506">
        <v>11</v>
      </c>
      <c r="B169" s="476" t="s">
        <v>216</v>
      </c>
      <c r="C169" s="460" t="s">
        <v>1203</v>
      </c>
      <c r="D169" s="462" t="s">
        <v>1204</v>
      </c>
      <c r="F169" s="505"/>
      <c r="G169" s="505"/>
      <c r="H169" s="505"/>
      <c r="I169" s="505"/>
      <c r="J169" s="505"/>
      <c r="K169" s="505"/>
      <c r="L169" s="505"/>
      <c r="M169" s="505"/>
      <c r="N169" s="505"/>
      <c r="O169" s="505"/>
      <c r="P169" s="505"/>
      <c r="Q169" s="505"/>
    </row>
    <row r="170" spans="1:17">
      <c r="A170" s="506">
        <v>12</v>
      </c>
      <c r="B170" s="476" t="s">
        <v>216</v>
      </c>
      <c r="C170" s="460" t="s">
        <v>1206</v>
      </c>
      <c r="D170" s="462" t="s">
        <v>1207</v>
      </c>
      <c r="F170" s="505"/>
      <c r="G170" s="505"/>
      <c r="H170" s="505"/>
      <c r="I170" s="505"/>
      <c r="J170" s="505"/>
      <c r="K170" s="505"/>
      <c r="L170" s="505"/>
      <c r="M170" s="505"/>
      <c r="N170" s="505"/>
      <c r="O170" s="505"/>
      <c r="P170" s="505"/>
      <c r="Q170" s="505"/>
    </row>
    <row r="171" spans="1:17">
      <c r="A171" s="506">
        <v>13</v>
      </c>
      <c r="B171" s="476" t="s">
        <v>216</v>
      </c>
      <c r="C171" s="460" t="s">
        <v>1218</v>
      </c>
      <c r="D171" s="462" t="s">
        <v>1219</v>
      </c>
      <c r="F171" s="505"/>
      <c r="G171" s="505"/>
      <c r="H171" s="505"/>
      <c r="I171" s="505"/>
      <c r="J171" s="505"/>
      <c r="K171" s="505"/>
      <c r="L171" s="505"/>
      <c r="M171" s="505"/>
      <c r="N171" s="505"/>
      <c r="O171" s="505"/>
      <c r="P171" s="505"/>
      <c r="Q171" s="505"/>
    </row>
    <row r="172" spans="1:17">
      <c r="A172" s="506">
        <v>14</v>
      </c>
      <c r="B172" s="476" t="s">
        <v>216</v>
      </c>
      <c r="C172" s="460" t="s">
        <v>1220</v>
      </c>
      <c r="D172" s="462" t="s">
        <v>1221</v>
      </c>
      <c r="F172" s="505"/>
      <c r="G172" s="505"/>
      <c r="H172" s="505"/>
      <c r="I172" s="505"/>
      <c r="J172" s="505"/>
      <c r="K172" s="505"/>
      <c r="L172" s="505"/>
      <c r="M172" s="505"/>
      <c r="N172" s="505"/>
      <c r="O172" s="505"/>
      <c r="P172" s="505"/>
      <c r="Q172" s="505"/>
    </row>
    <row r="173" spans="1:17">
      <c r="A173" s="506">
        <v>15</v>
      </c>
      <c r="B173" s="476" t="s">
        <v>216</v>
      </c>
      <c r="C173" s="460" t="s">
        <v>1222</v>
      </c>
      <c r="D173" s="462" t="s">
        <v>1223</v>
      </c>
      <c r="F173" s="505"/>
      <c r="G173" s="505"/>
      <c r="H173" s="505"/>
      <c r="I173" s="505"/>
      <c r="J173" s="505"/>
      <c r="K173" s="505"/>
      <c r="L173" s="505"/>
      <c r="M173" s="505"/>
      <c r="N173" s="505"/>
      <c r="O173" s="505"/>
      <c r="P173" s="505"/>
      <c r="Q173" s="505"/>
    </row>
    <row r="174" spans="1:17">
      <c r="A174" s="506">
        <v>16</v>
      </c>
      <c r="B174" s="476" t="s">
        <v>216</v>
      </c>
      <c r="C174" s="460" t="s">
        <v>1224</v>
      </c>
      <c r="D174" s="462" t="s">
        <v>1225</v>
      </c>
      <c r="F174" s="505"/>
      <c r="G174" s="505"/>
      <c r="H174" s="505"/>
      <c r="I174" s="505"/>
      <c r="J174" s="505"/>
      <c r="K174" s="505"/>
      <c r="L174" s="505"/>
      <c r="M174" s="505"/>
      <c r="N174" s="505"/>
      <c r="O174" s="505"/>
      <c r="P174" s="505"/>
      <c r="Q174" s="505"/>
    </row>
    <row r="175" spans="1:17">
      <c r="A175" s="506">
        <v>17</v>
      </c>
      <c r="B175" s="476" t="s">
        <v>216</v>
      </c>
      <c r="C175" s="460" t="s">
        <v>1226</v>
      </c>
      <c r="D175" s="462" t="s">
        <v>1227</v>
      </c>
      <c r="F175" s="505"/>
      <c r="G175" s="505"/>
      <c r="H175" s="505"/>
      <c r="I175" s="505"/>
      <c r="J175" s="505"/>
      <c r="K175" s="505"/>
      <c r="L175" s="505"/>
      <c r="M175" s="505"/>
      <c r="N175" s="505"/>
      <c r="O175" s="505"/>
      <c r="P175" s="505"/>
      <c r="Q175" s="505"/>
    </row>
    <row r="176" spans="1:17">
      <c r="A176" s="506">
        <v>18</v>
      </c>
      <c r="B176" s="476" t="s">
        <v>216</v>
      </c>
      <c r="C176" s="460" t="s">
        <v>1228</v>
      </c>
      <c r="D176" s="462" t="s">
        <v>1229</v>
      </c>
      <c r="F176" s="505"/>
      <c r="G176" s="505"/>
      <c r="H176" s="505"/>
      <c r="I176" s="505"/>
      <c r="J176" s="505"/>
      <c r="K176" s="505"/>
      <c r="L176" s="505"/>
      <c r="M176" s="505"/>
      <c r="N176" s="505"/>
      <c r="O176" s="505"/>
      <c r="P176" s="505"/>
      <c r="Q176" s="505"/>
    </row>
    <row r="177" spans="1:17">
      <c r="A177" s="506">
        <v>19</v>
      </c>
      <c r="B177" s="476" t="s">
        <v>216</v>
      </c>
      <c r="C177" s="460" t="s">
        <v>1232</v>
      </c>
      <c r="D177" s="462" t="s">
        <v>1233</v>
      </c>
      <c r="F177" s="505"/>
      <c r="G177" s="505"/>
      <c r="H177" s="505"/>
      <c r="I177" s="505"/>
      <c r="J177" s="505"/>
      <c r="K177" s="505"/>
      <c r="L177" s="505"/>
      <c r="M177" s="505"/>
      <c r="N177" s="505"/>
      <c r="O177" s="505"/>
      <c r="P177" s="505"/>
      <c r="Q177" s="505"/>
    </row>
    <row r="178" spans="1:17">
      <c r="A178" s="506">
        <v>20</v>
      </c>
      <c r="B178" s="476" t="s">
        <v>216</v>
      </c>
      <c r="C178" s="460" t="s">
        <v>1234</v>
      </c>
      <c r="D178" s="462" t="s">
        <v>1235</v>
      </c>
      <c r="F178" s="505"/>
      <c r="G178" s="505"/>
      <c r="H178" s="505"/>
      <c r="I178" s="505"/>
      <c r="J178" s="505"/>
      <c r="K178" s="505"/>
      <c r="L178" s="505"/>
      <c r="M178" s="505"/>
      <c r="N178" s="505"/>
      <c r="O178" s="505"/>
      <c r="P178" s="505"/>
      <c r="Q178" s="505"/>
    </row>
    <row r="179" spans="1:17">
      <c r="A179" s="506">
        <v>21</v>
      </c>
      <c r="B179" s="476" t="s">
        <v>216</v>
      </c>
      <c r="C179" s="460" t="s">
        <v>1236</v>
      </c>
      <c r="D179" s="462" t="s">
        <v>1237</v>
      </c>
      <c r="F179" s="505"/>
      <c r="G179" s="505"/>
      <c r="H179" s="505"/>
      <c r="I179" s="505"/>
      <c r="J179" s="505"/>
      <c r="K179" s="505"/>
      <c r="L179" s="505"/>
      <c r="M179" s="505"/>
      <c r="N179" s="505"/>
      <c r="O179" s="505"/>
      <c r="P179" s="505"/>
      <c r="Q179" s="505"/>
    </row>
    <row r="180" spans="1:17">
      <c r="A180" s="506">
        <v>22</v>
      </c>
      <c r="B180" s="476" t="s">
        <v>217</v>
      </c>
      <c r="C180" s="461" t="s">
        <v>1254</v>
      </c>
      <c r="D180" s="462" t="s">
        <v>1255</v>
      </c>
      <c r="F180" s="505"/>
      <c r="G180" s="505"/>
      <c r="H180" s="505"/>
      <c r="I180" s="505"/>
      <c r="J180" s="505"/>
      <c r="K180" s="505"/>
      <c r="L180" s="505"/>
      <c r="M180" s="505"/>
      <c r="N180" s="505"/>
      <c r="O180" s="505"/>
      <c r="P180" s="505"/>
      <c r="Q180" s="505"/>
    </row>
    <row r="181" spans="1:17">
      <c r="A181" s="506">
        <v>23</v>
      </c>
      <c r="B181" s="476" t="s">
        <v>217</v>
      </c>
      <c r="C181" s="461" t="s">
        <v>1259</v>
      </c>
      <c r="D181" s="462" t="s">
        <v>1260</v>
      </c>
      <c r="F181" s="505"/>
      <c r="G181" s="505"/>
      <c r="H181" s="505"/>
      <c r="I181" s="505"/>
      <c r="J181" s="505"/>
      <c r="K181" s="505"/>
      <c r="L181" s="505"/>
      <c r="M181" s="505"/>
      <c r="N181" s="505"/>
      <c r="O181" s="505"/>
      <c r="P181" s="505"/>
      <c r="Q181" s="505"/>
    </row>
    <row r="182" spans="1:17">
      <c r="A182" s="506">
        <v>24</v>
      </c>
      <c r="B182" s="476" t="s">
        <v>217</v>
      </c>
      <c r="C182" s="461" t="s">
        <v>1262</v>
      </c>
      <c r="D182" s="462" t="s">
        <v>1263</v>
      </c>
      <c r="F182" s="505"/>
      <c r="G182" s="505"/>
      <c r="H182" s="505"/>
      <c r="I182" s="505"/>
      <c r="J182" s="505"/>
      <c r="K182" s="505"/>
      <c r="L182" s="505"/>
      <c r="M182" s="505"/>
      <c r="N182" s="505"/>
      <c r="O182" s="505"/>
      <c r="P182" s="505"/>
      <c r="Q182" s="505"/>
    </row>
    <row r="183" spans="1:17">
      <c r="A183" s="506">
        <v>25</v>
      </c>
      <c r="B183" s="476" t="s">
        <v>217</v>
      </c>
      <c r="C183" s="461" t="s">
        <v>1264</v>
      </c>
      <c r="D183" s="462" t="s">
        <v>1265</v>
      </c>
      <c r="F183" s="505"/>
      <c r="G183" s="505"/>
      <c r="H183" s="505"/>
      <c r="I183" s="505"/>
      <c r="J183" s="505"/>
      <c r="K183" s="505"/>
      <c r="L183" s="505"/>
      <c r="M183" s="505"/>
      <c r="N183" s="505"/>
      <c r="O183" s="505"/>
      <c r="P183" s="505"/>
      <c r="Q183" s="505"/>
    </row>
    <row r="184" spans="1:17">
      <c r="A184" s="506">
        <v>26</v>
      </c>
      <c r="B184" s="476" t="s">
        <v>217</v>
      </c>
      <c r="C184" s="461" t="s">
        <v>1266</v>
      </c>
      <c r="D184" s="462" t="s">
        <v>1267</v>
      </c>
      <c r="F184" s="505"/>
      <c r="G184" s="505"/>
      <c r="H184" s="505"/>
      <c r="I184" s="505"/>
      <c r="J184" s="505"/>
      <c r="K184" s="505"/>
      <c r="L184" s="505"/>
      <c r="M184" s="505"/>
      <c r="N184" s="505"/>
      <c r="O184" s="505"/>
      <c r="P184" s="505"/>
      <c r="Q184" s="505"/>
    </row>
    <row r="185" spans="1:17">
      <c r="A185" s="506">
        <v>27</v>
      </c>
      <c r="B185" s="476" t="s">
        <v>217</v>
      </c>
      <c r="C185" s="461" t="s">
        <v>1274</v>
      </c>
      <c r="D185" s="462" t="s">
        <v>1275</v>
      </c>
      <c r="F185" s="505"/>
      <c r="G185" s="505"/>
      <c r="H185" s="505"/>
      <c r="I185" s="505"/>
      <c r="J185" s="505"/>
      <c r="K185" s="505"/>
      <c r="L185" s="505"/>
      <c r="M185" s="505"/>
      <c r="N185" s="505"/>
      <c r="O185" s="505"/>
      <c r="P185" s="505"/>
      <c r="Q185" s="505"/>
    </row>
    <row r="186" spans="1:17">
      <c r="A186" s="506">
        <v>28</v>
      </c>
      <c r="B186" s="476" t="s">
        <v>217</v>
      </c>
      <c r="C186" s="461" t="s">
        <v>1283</v>
      </c>
      <c r="D186" s="462" t="s">
        <v>1284</v>
      </c>
      <c r="F186" s="505"/>
      <c r="G186" s="505"/>
      <c r="H186" s="505"/>
      <c r="I186" s="505"/>
      <c r="J186" s="505"/>
      <c r="K186" s="505"/>
      <c r="L186" s="505"/>
      <c r="M186" s="505"/>
      <c r="N186" s="505"/>
      <c r="O186" s="505"/>
      <c r="P186" s="505"/>
      <c r="Q186" s="505"/>
    </row>
    <row r="187" spans="1:17">
      <c r="A187" s="506">
        <v>29</v>
      </c>
      <c r="B187" s="476" t="s">
        <v>217</v>
      </c>
      <c r="C187" s="461" t="s">
        <v>1286</v>
      </c>
      <c r="D187" s="462" t="s">
        <v>1287</v>
      </c>
      <c r="F187" s="505"/>
      <c r="G187" s="505"/>
      <c r="H187" s="505"/>
      <c r="I187" s="505"/>
      <c r="J187" s="505"/>
      <c r="K187" s="505"/>
      <c r="L187" s="505"/>
      <c r="M187" s="505"/>
      <c r="N187" s="505"/>
      <c r="O187" s="505"/>
      <c r="P187" s="505"/>
      <c r="Q187" s="505"/>
    </row>
    <row r="188" spans="1:17">
      <c r="A188" s="506">
        <v>30</v>
      </c>
      <c r="B188" s="476" t="s">
        <v>217</v>
      </c>
      <c r="C188" s="461" t="s">
        <v>1296</v>
      </c>
      <c r="D188" s="462" t="s">
        <v>1297</v>
      </c>
      <c r="F188" s="505"/>
      <c r="G188" s="505"/>
      <c r="H188" s="505"/>
      <c r="I188" s="505"/>
      <c r="J188" s="505"/>
      <c r="K188" s="505"/>
      <c r="L188" s="505"/>
      <c r="M188" s="505"/>
      <c r="N188" s="505"/>
      <c r="O188" s="505"/>
      <c r="P188" s="505"/>
      <c r="Q188" s="505"/>
    </row>
    <row r="189" spans="1:17">
      <c r="A189" s="506">
        <v>31</v>
      </c>
      <c r="B189" s="476" t="s">
        <v>217</v>
      </c>
      <c r="C189" s="461" t="s">
        <v>1299</v>
      </c>
      <c r="D189" s="462" t="s">
        <v>1300</v>
      </c>
      <c r="F189" s="505"/>
      <c r="G189" s="505"/>
      <c r="H189" s="505"/>
      <c r="I189" s="505"/>
      <c r="J189" s="505"/>
      <c r="K189" s="505"/>
      <c r="L189" s="505"/>
      <c r="M189" s="505"/>
      <c r="N189" s="505"/>
      <c r="O189" s="505"/>
      <c r="P189" s="505"/>
      <c r="Q189" s="505"/>
    </row>
    <row r="190" spans="1:17">
      <c r="A190" s="506">
        <v>32</v>
      </c>
      <c r="B190" s="476" t="s">
        <v>217</v>
      </c>
      <c r="C190" s="461" t="s">
        <v>1302</v>
      </c>
      <c r="D190" s="462" t="s">
        <v>1303</v>
      </c>
      <c r="F190" s="505"/>
      <c r="G190" s="505"/>
      <c r="H190" s="505"/>
      <c r="I190" s="505"/>
      <c r="J190" s="505"/>
      <c r="K190" s="505"/>
      <c r="L190" s="505"/>
      <c r="M190" s="505"/>
      <c r="N190" s="505"/>
      <c r="O190" s="505"/>
      <c r="P190" s="505"/>
      <c r="Q190" s="505"/>
    </row>
    <row r="191" spans="1:17">
      <c r="A191" s="506">
        <v>33</v>
      </c>
      <c r="B191" s="476" t="s">
        <v>217</v>
      </c>
      <c r="C191" s="461" t="s">
        <v>1304</v>
      </c>
      <c r="D191" s="462" t="s">
        <v>1305</v>
      </c>
      <c r="F191" s="505"/>
      <c r="G191" s="505"/>
      <c r="H191" s="505"/>
      <c r="I191" s="505"/>
      <c r="J191" s="505"/>
      <c r="K191" s="505"/>
      <c r="L191" s="505"/>
      <c r="M191" s="505"/>
      <c r="N191" s="505"/>
      <c r="O191" s="505"/>
      <c r="P191" s="505"/>
      <c r="Q191" s="505"/>
    </row>
    <row r="192" spans="1:17">
      <c r="A192" s="506">
        <v>34</v>
      </c>
      <c r="B192" s="476" t="s">
        <v>217</v>
      </c>
      <c r="C192" s="461" t="s">
        <v>1312</v>
      </c>
      <c r="D192" s="462" t="s">
        <v>1313</v>
      </c>
      <c r="F192" s="505"/>
      <c r="G192" s="505"/>
      <c r="H192" s="505"/>
      <c r="I192" s="505"/>
      <c r="J192" s="505"/>
      <c r="K192" s="505"/>
      <c r="L192" s="505"/>
      <c r="M192" s="505"/>
      <c r="N192" s="505"/>
      <c r="O192" s="505"/>
      <c r="P192" s="505"/>
      <c r="Q192" s="505"/>
    </row>
    <row r="193" spans="1:17">
      <c r="A193" s="506">
        <v>35</v>
      </c>
      <c r="B193" s="476" t="s">
        <v>217</v>
      </c>
      <c r="C193" s="461" t="s">
        <v>1315</v>
      </c>
      <c r="D193" s="462" t="s">
        <v>1316</v>
      </c>
      <c r="F193" s="505"/>
      <c r="G193" s="505"/>
      <c r="H193" s="505"/>
      <c r="I193" s="505"/>
      <c r="J193" s="505"/>
      <c r="K193" s="505"/>
      <c r="L193" s="505"/>
      <c r="M193" s="505"/>
      <c r="N193" s="505"/>
      <c r="O193" s="505"/>
      <c r="P193" s="505"/>
      <c r="Q193" s="505"/>
    </row>
    <row r="194" spans="1:17">
      <c r="A194" s="506">
        <v>36</v>
      </c>
      <c r="B194" s="476" t="s">
        <v>217</v>
      </c>
      <c r="C194" s="461" t="s">
        <v>1317</v>
      </c>
      <c r="D194" s="462" t="s">
        <v>1318</v>
      </c>
      <c r="F194" s="505"/>
      <c r="G194" s="505"/>
      <c r="H194" s="505"/>
      <c r="I194" s="505"/>
      <c r="J194" s="505"/>
      <c r="K194" s="505"/>
      <c r="L194" s="505"/>
      <c r="M194" s="505"/>
      <c r="N194" s="505"/>
      <c r="O194" s="505"/>
      <c r="P194" s="505"/>
      <c r="Q194" s="505"/>
    </row>
    <row r="195" spans="1:17">
      <c r="A195" s="506">
        <v>37</v>
      </c>
      <c r="B195" s="476" t="s">
        <v>217</v>
      </c>
      <c r="C195" s="461" t="s">
        <v>1320</v>
      </c>
      <c r="D195" s="462" t="s">
        <v>1321</v>
      </c>
      <c r="F195" s="505"/>
      <c r="G195" s="505"/>
      <c r="H195" s="505"/>
      <c r="I195" s="505"/>
      <c r="J195" s="505"/>
      <c r="K195" s="505"/>
      <c r="L195" s="505"/>
      <c r="M195" s="505"/>
      <c r="N195" s="505"/>
      <c r="O195" s="505"/>
      <c r="P195" s="505"/>
      <c r="Q195" s="505"/>
    </row>
    <row r="196" spans="1:17">
      <c r="A196" s="506">
        <v>38</v>
      </c>
      <c r="B196" s="476" t="s">
        <v>217</v>
      </c>
      <c r="C196" s="461" t="s">
        <v>1322</v>
      </c>
      <c r="D196" s="462" t="s">
        <v>1323</v>
      </c>
      <c r="F196" s="505"/>
      <c r="G196" s="505"/>
      <c r="H196" s="505"/>
      <c r="I196" s="505"/>
      <c r="J196" s="505"/>
      <c r="K196" s="505"/>
      <c r="L196" s="505"/>
      <c r="M196" s="505"/>
      <c r="N196" s="505"/>
      <c r="O196" s="505"/>
      <c r="P196" s="505"/>
      <c r="Q196" s="505"/>
    </row>
    <row r="197" spans="1:17">
      <c r="A197" s="506">
        <v>39</v>
      </c>
      <c r="B197" s="476" t="s">
        <v>217</v>
      </c>
      <c r="C197" s="461" t="s">
        <v>1325</v>
      </c>
      <c r="D197" s="462" t="s">
        <v>1326</v>
      </c>
      <c r="F197" s="505"/>
      <c r="G197" s="505"/>
      <c r="H197" s="505"/>
      <c r="I197" s="505"/>
      <c r="J197" s="505"/>
      <c r="K197" s="505"/>
      <c r="L197" s="505"/>
      <c r="M197" s="505"/>
      <c r="N197" s="505"/>
      <c r="O197" s="505"/>
      <c r="P197" s="505"/>
      <c r="Q197" s="505"/>
    </row>
    <row r="198" spans="1:17">
      <c r="A198" s="506">
        <v>40</v>
      </c>
      <c r="B198" s="476" t="s">
        <v>217</v>
      </c>
      <c r="C198" s="461" t="s">
        <v>1331</v>
      </c>
      <c r="D198" s="462" t="s">
        <v>1332</v>
      </c>
      <c r="F198" s="505"/>
      <c r="G198" s="505"/>
      <c r="H198" s="505"/>
      <c r="I198" s="505"/>
      <c r="J198" s="505"/>
      <c r="K198" s="505"/>
      <c r="L198" s="505"/>
      <c r="M198" s="505"/>
      <c r="N198" s="505"/>
      <c r="O198" s="505"/>
      <c r="P198" s="505"/>
      <c r="Q198" s="505"/>
    </row>
    <row r="206" spans="1:17" ht="18.75">
      <c r="A206" s="945" t="s">
        <v>1392</v>
      </c>
      <c r="B206" s="945"/>
      <c r="C206" s="945"/>
      <c r="D206" s="945"/>
      <c r="E206" s="945"/>
      <c r="F206" s="945"/>
      <c r="G206" s="945"/>
      <c r="H206" s="945"/>
      <c r="I206" s="945"/>
      <c r="J206" s="945"/>
      <c r="K206" s="945"/>
      <c r="L206" s="945"/>
      <c r="M206" s="945"/>
      <c r="N206" s="945"/>
      <c r="O206" s="945"/>
      <c r="P206" s="945"/>
      <c r="Q206" s="945"/>
    </row>
    <row r="207" spans="1:17" ht="15" customHeight="1">
      <c r="A207" s="943" t="s">
        <v>1384</v>
      </c>
      <c r="B207" s="943"/>
      <c r="C207" s="943"/>
      <c r="D207" s="943"/>
      <c r="E207" s="943"/>
      <c r="F207" s="943"/>
      <c r="G207" s="943"/>
      <c r="H207" s="943"/>
      <c r="I207" s="943"/>
      <c r="J207" s="943"/>
      <c r="K207" s="943"/>
      <c r="L207" s="943"/>
      <c r="M207" s="943"/>
      <c r="N207" s="943"/>
      <c r="O207" s="943"/>
      <c r="P207" s="943"/>
      <c r="Q207" s="943"/>
    </row>
    <row r="208" spans="1:17">
      <c r="A208" s="507" t="s">
        <v>468</v>
      </c>
      <c r="B208" s="453" t="s">
        <v>311</v>
      </c>
      <c r="C208" s="454" t="s">
        <v>506</v>
      </c>
      <c r="D208" s="455" t="s">
        <v>507</v>
      </c>
      <c r="E208" s="456" t="s">
        <v>508</v>
      </c>
      <c r="F208" s="509" t="s">
        <v>1361</v>
      </c>
      <c r="G208" s="509" t="s">
        <v>1362</v>
      </c>
      <c r="H208" s="509" t="s">
        <v>1363</v>
      </c>
      <c r="I208" s="509" t="s">
        <v>1364</v>
      </c>
      <c r="J208" s="509" t="s">
        <v>1365</v>
      </c>
      <c r="K208" s="509" t="s">
        <v>1366</v>
      </c>
      <c r="L208" s="509" t="s">
        <v>1367</v>
      </c>
      <c r="M208" s="509" t="s">
        <v>1368</v>
      </c>
      <c r="N208" s="509" t="s">
        <v>1369</v>
      </c>
      <c r="O208" s="509" t="s">
        <v>1370</v>
      </c>
      <c r="P208" s="509" t="s">
        <v>1371</v>
      </c>
      <c r="Q208" s="509" t="s">
        <v>1372</v>
      </c>
    </row>
    <row r="209" spans="1:17">
      <c r="A209" s="506">
        <v>1</v>
      </c>
      <c r="B209" s="459" t="s">
        <v>141</v>
      </c>
      <c r="C209" s="461" t="s">
        <v>867</v>
      </c>
      <c r="D209" s="462" t="s">
        <v>868</v>
      </c>
      <c r="E209" s="461" t="s">
        <v>869</v>
      </c>
      <c r="F209" s="505"/>
      <c r="G209" s="505"/>
      <c r="H209" s="505"/>
      <c r="I209" s="505"/>
      <c r="J209" s="505"/>
      <c r="K209" s="505"/>
      <c r="L209" s="505"/>
      <c r="M209" s="505"/>
      <c r="N209" s="505"/>
      <c r="O209" s="505"/>
      <c r="P209" s="505"/>
      <c r="Q209" s="505"/>
    </row>
    <row r="210" spans="1:17">
      <c r="A210" s="506">
        <v>2</v>
      </c>
      <c r="B210" s="459" t="s">
        <v>141</v>
      </c>
      <c r="C210" s="461" t="s">
        <v>871</v>
      </c>
      <c r="D210" s="462" t="s">
        <v>872</v>
      </c>
      <c r="E210" s="461" t="s">
        <v>873</v>
      </c>
      <c r="F210" s="505"/>
      <c r="G210" s="505"/>
      <c r="H210" s="505"/>
      <c r="I210" s="505"/>
      <c r="J210" s="505"/>
      <c r="K210" s="505"/>
      <c r="L210" s="505"/>
      <c r="M210" s="505"/>
      <c r="N210" s="505"/>
      <c r="O210" s="505"/>
      <c r="P210" s="505"/>
      <c r="Q210" s="505"/>
    </row>
    <row r="211" spans="1:17">
      <c r="A211" s="506">
        <v>3</v>
      </c>
      <c r="B211" s="459" t="s">
        <v>141</v>
      </c>
      <c r="C211" s="461" t="s">
        <v>882</v>
      </c>
      <c r="D211" s="462" t="s">
        <v>883</v>
      </c>
      <c r="E211" s="461" t="s">
        <v>823</v>
      </c>
      <c r="F211" s="505"/>
      <c r="G211" s="505"/>
      <c r="H211" s="505"/>
      <c r="I211" s="505"/>
      <c r="J211" s="505"/>
      <c r="K211" s="505"/>
      <c r="L211" s="505"/>
      <c r="M211" s="505"/>
      <c r="N211" s="505"/>
      <c r="O211" s="505"/>
      <c r="P211" s="505"/>
      <c r="Q211" s="505"/>
    </row>
    <row r="212" spans="1:17">
      <c r="A212" s="506">
        <v>4</v>
      </c>
      <c r="B212" s="459" t="s">
        <v>141</v>
      </c>
      <c r="C212" s="461" t="s">
        <v>884</v>
      </c>
      <c r="D212" s="462" t="s">
        <v>885</v>
      </c>
      <c r="E212" s="461" t="s">
        <v>886</v>
      </c>
      <c r="F212" s="505"/>
      <c r="G212" s="505"/>
      <c r="H212" s="505"/>
      <c r="I212" s="505"/>
      <c r="J212" s="505"/>
      <c r="K212" s="505"/>
      <c r="L212" s="505"/>
      <c r="M212" s="505"/>
      <c r="N212" s="505"/>
      <c r="O212" s="505"/>
      <c r="P212" s="505"/>
      <c r="Q212" s="505"/>
    </row>
    <row r="213" spans="1:17">
      <c r="A213" s="506">
        <v>5</v>
      </c>
      <c r="B213" s="459" t="s">
        <v>141</v>
      </c>
      <c r="C213" s="461" t="s">
        <v>887</v>
      </c>
      <c r="D213" s="462" t="s">
        <v>888</v>
      </c>
      <c r="E213" s="461" t="s">
        <v>772</v>
      </c>
      <c r="F213" s="505"/>
      <c r="G213" s="505"/>
      <c r="H213" s="505"/>
      <c r="I213" s="505"/>
      <c r="J213" s="505"/>
      <c r="K213" s="505"/>
      <c r="L213" s="505"/>
      <c r="M213" s="505"/>
      <c r="N213" s="505"/>
      <c r="O213" s="505"/>
      <c r="P213" s="505"/>
      <c r="Q213" s="505"/>
    </row>
    <row r="214" spans="1:17">
      <c r="A214" s="506">
        <v>6</v>
      </c>
      <c r="B214" s="459" t="s">
        <v>141</v>
      </c>
      <c r="C214" s="461" t="s">
        <v>893</v>
      </c>
      <c r="D214" s="462" t="s">
        <v>894</v>
      </c>
      <c r="E214" s="461" t="s">
        <v>772</v>
      </c>
      <c r="F214" s="505"/>
      <c r="G214" s="505"/>
      <c r="H214" s="505"/>
      <c r="I214" s="505"/>
      <c r="J214" s="505"/>
      <c r="K214" s="505"/>
      <c r="L214" s="505"/>
      <c r="M214" s="505"/>
      <c r="N214" s="505"/>
      <c r="O214" s="505"/>
      <c r="P214" s="505"/>
      <c r="Q214" s="505"/>
    </row>
    <row r="215" spans="1:17">
      <c r="A215" s="506">
        <v>7</v>
      </c>
      <c r="B215" s="459" t="s">
        <v>141</v>
      </c>
      <c r="C215" s="461" t="s">
        <v>895</v>
      </c>
      <c r="D215" s="462" t="s">
        <v>896</v>
      </c>
      <c r="E215" s="461" t="s">
        <v>897</v>
      </c>
      <c r="F215" s="505"/>
      <c r="G215" s="505"/>
      <c r="H215" s="505"/>
      <c r="I215" s="505"/>
      <c r="J215" s="505"/>
      <c r="K215" s="505"/>
      <c r="L215" s="505"/>
      <c r="M215" s="505"/>
      <c r="N215" s="505"/>
      <c r="O215" s="505"/>
      <c r="P215" s="505"/>
      <c r="Q215" s="505"/>
    </row>
    <row r="216" spans="1:17">
      <c r="A216" s="506">
        <v>8</v>
      </c>
      <c r="B216" s="459" t="s">
        <v>141</v>
      </c>
      <c r="C216" s="461" t="s">
        <v>898</v>
      </c>
      <c r="D216" s="462" t="s">
        <v>899</v>
      </c>
      <c r="E216" s="461" t="s">
        <v>900</v>
      </c>
      <c r="F216" s="505"/>
      <c r="G216" s="505"/>
      <c r="H216" s="505"/>
      <c r="I216" s="505"/>
      <c r="J216" s="505"/>
      <c r="K216" s="505"/>
      <c r="L216" s="505"/>
      <c r="M216" s="505"/>
      <c r="N216" s="505"/>
      <c r="O216" s="505"/>
      <c r="P216" s="505"/>
      <c r="Q216" s="505"/>
    </row>
    <row r="217" spans="1:17">
      <c r="A217" s="506">
        <v>9</v>
      </c>
      <c r="B217" s="459" t="s">
        <v>141</v>
      </c>
      <c r="C217" s="461" t="s">
        <v>902</v>
      </c>
      <c r="D217" s="462" t="s">
        <v>903</v>
      </c>
      <c r="E217" s="461" t="s">
        <v>904</v>
      </c>
      <c r="F217" s="505"/>
      <c r="G217" s="505"/>
      <c r="H217" s="505"/>
      <c r="I217" s="505"/>
      <c r="J217" s="505"/>
      <c r="K217" s="505"/>
      <c r="L217" s="505"/>
      <c r="M217" s="505"/>
      <c r="N217" s="505"/>
      <c r="O217" s="505"/>
      <c r="P217" s="505"/>
      <c r="Q217" s="505"/>
    </row>
    <row r="218" spans="1:17">
      <c r="A218" s="506">
        <v>10</v>
      </c>
      <c r="B218" s="459" t="s">
        <v>141</v>
      </c>
      <c r="C218" s="461" t="s">
        <v>906</v>
      </c>
      <c r="D218" s="462" t="s">
        <v>689</v>
      </c>
      <c r="E218" s="461" t="s">
        <v>772</v>
      </c>
      <c r="F218" s="505"/>
      <c r="G218" s="505"/>
      <c r="H218" s="505"/>
      <c r="I218" s="505"/>
      <c r="J218" s="505"/>
      <c r="K218" s="505"/>
      <c r="L218" s="505"/>
      <c r="M218" s="505"/>
      <c r="N218" s="505"/>
      <c r="O218" s="505"/>
      <c r="P218" s="505"/>
      <c r="Q218" s="505"/>
    </row>
    <row r="219" spans="1:17">
      <c r="A219" s="506">
        <v>11</v>
      </c>
      <c r="B219" s="459" t="s">
        <v>141</v>
      </c>
      <c r="C219" s="461" t="s">
        <v>910</v>
      </c>
      <c r="D219" s="462" t="s">
        <v>911</v>
      </c>
      <c r="E219" s="461" t="s">
        <v>912</v>
      </c>
      <c r="F219" s="505"/>
      <c r="G219" s="505"/>
      <c r="H219" s="505"/>
      <c r="I219" s="505"/>
      <c r="J219" s="505"/>
      <c r="K219" s="505"/>
      <c r="L219" s="505"/>
      <c r="M219" s="505"/>
      <c r="N219" s="505"/>
      <c r="O219" s="505"/>
      <c r="P219" s="505"/>
      <c r="Q219" s="505"/>
    </row>
    <row r="220" spans="1:17">
      <c r="A220" s="506">
        <v>12</v>
      </c>
      <c r="B220" s="459" t="s">
        <v>141</v>
      </c>
      <c r="C220" s="461" t="s">
        <v>913</v>
      </c>
      <c r="D220" s="462" t="s">
        <v>914</v>
      </c>
      <c r="E220" s="461" t="s">
        <v>915</v>
      </c>
      <c r="F220" s="505"/>
      <c r="G220" s="505"/>
      <c r="H220" s="505"/>
      <c r="I220" s="505"/>
      <c r="J220" s="505"/>
      <c r="K220" s="505"/>
      <c r="L220" s="505"/>
      <c r="M220" s="505"/>
      <c r="N220" s="505"/>
      <c r="O220" s="505"/>
      <c r="P220" s="505"/>
      <c r="Q220" s="505"/>
    </row>
    <row r="221" spans="1:17">
      <c r="A221" s="506">
        <v>13</v>
      </c>
      <c r="B221" s="459" t="s">
        <v>141</v>
      </c>
      <c r="C221" s="461" t="s">
        <v>916</v>
      </c>
      <c r="D221" s="462" t="s">
        <v>917</v>
      </c>
      <c r="E221" s="461" t="s">
        <v>918</v>
      </c>
      <c r="F221" s="505"/>
      <c r="G221" s="505"/>
      <c r="H221" s="505"/>
      <c r="I221" s="505"/>
      <c r="J221" s="505"/>
      <c r="K221" s="505"/>
      <c r="L221" s="505"/>
      <c r="M221" s="505"/>
      <c r="N221" s="505"/>
      <c r="O221" s="505"/>
      <c r="P221" s="505"/>
      <c r="Q221" s="505"/>
    </row>
    <row r="222" spans="1:17">
      <c r="A222" s="506">
        <v>14</v>
      </c>
      <c r="B222" s="459" t="s">
        <v>141</v>
      </c>
      <c r="C222" s="461" t="s">
        <v>923</v>
      </c>
      <c r="D222" s="462" t="s">
        <v>924</v>
      </c>
      <c r="E222" s="461" t="s">
        <v>568</v>
      </c>
      <c r="F222" s="505"/>
      <c r="G222" s="505"/>
      <c r="H222" s="505"/>
      <c r="I222" s="505"/>
      <c r="J222" s="505"/>
      <c r="K222" s="505"/>
      <c r="L222" s="505"/>
      <c r="M222" s="505"/>
      <c r="N222" s="505"/>
      <c r="O222" s="505"/>
      <c r="P222" s="505"/>
      <c r="Q222" s="505"/>
    </row>
    <row r="223" spans="1:17">
      <c r="A223" s="506">
        <v>15</v>
      </c>
      <c r="B223" s="459" t="s">
        <v>141</v>
      </c>
      <c r="C223" s="461" t="s">
        <v>925</v>
      </c>
      <c r="D223" s="462" t="s">
        <v>926</v>
      </c>
      <c r="E223" s="461" t="s">
        <v>927</v>
      </c>
      <c r="F223" s="505"/>
      <c r="G223" s="505"/>
      <c r="H223" s="505"/>
      <c r="I223" s="505"/>
      <c r="J223" s="505"/>
      <c r="K223" s="505"/>
      <c r="L223" s="505"/>
      <c r="M223" s="505"/>
      <c r="N223" s="505"/>
      <c r="O223" s="505"/>
      <c r="P223" s="505"/>
      <c r="Q223" s="505"/>
    </row>
    <row r="224" spans="1:17">
      <c r="A224" s="506">
        <v>16</v>
      </c>
      <c r="B224" s="459" t="s">
        <v>141</v>
      </c>
      <c r="C224" s="461" t="s">
        <v>928</v>
      </c>
      <c r="D224" s="462" t="s">
        <v>929</v>
      </c>
      <c r="E224" s="461" t="s">
        <v>930</v>
      </c>
      <c r="F224" s="505"/>
      <c r="G224" s="505"/>
      <c r="H224" s="505"/>
      <c r="I224" s="505"/>
      <c r="J224" s="505"/>
      <c r="K224" s="505"/>
      <c r="L224" s="505"/>
      <c r="M224" s="505"/>
      <c r="N224" s="505"/>
      <c r="O224" s="505"/>
      <c r="P224" s="505"/>
      <c r="Q224" s="505"/>
    </row>
    <row r="225" spans="1:17">
      <c r="A225" s="506">
        <v>17</v>
      </c>
      <c r="B225" s="459" t="s">
        <v>141</v>
      </c>
      <c r="C225" s="461" t="s">
        <v>931</v>
      </c>
      <c r="D225" s="462" t="s">
        <v>932</v>
      </c>
      <c r="E225" s="461" t="s">
        <v>933</v>
      </c>
      <c r="F225" s="505"/>
      <c r="G225" s="505"/>
      <c r="H225" s="505"/>
      <c r="I225" s="505"/>
      <c r="J225" s="505"/>
      <c r="K225" s="505"/>
      <c r="L225" s="505"/>
      <c r="M225" s="505"/>
      <c r="N225" s="505"/>
      <c r="O225" s="505"/>
      <c r="P225" s="505"/>
      <c r="Q225" s="505"/>
    </row>
    <row r="226" spans="1:17">
      <c r="A226" s="506">
        <v>18</v>
      </c>
      <c r="B226" s="459" t="s">
        <v>141</v>
      </c>
      <c r="C226" s="461" t="s">
        <v>934</v>
      </c>
      <c r="D226" s="462" t="s">
        <v>935</v>
      </c>
      <c r="E226" s="461" t="s">
        <v>936</v>
      </c>
      <c r="F226" s="505"/>
      <c r="G226" s="505"/>
      <c r="H226" s="505"/>
      <c r="I226" s="505"/>
      <c r="J226" s="505"/>
      <c r="K226" s="505"/>
      <c r="L226" s="505"/>
      <c r="M226" s="505"/>
      <c r="N226" s="505"/>
      <c r="O226" s="505"/>
      <c r="P226" s="505"/>
      <c r="Q226" s="505"/>
    </row>
    <row r="227" spans="1:17">
      <c r="A227" s="506">
        <v>19</v>
      </c>
      <c r="B227" s="459" t="s">
        <v>141</v>
      </c>
      <c r="C227" s="461" t="s">
        <v>937</v>
      </c>
      <c r="D227" s="462" t="s">
        <v>938</v>
      </c>
      <c r="E227" s="461" t="s">
        <v>628</v>
      </c>
      <c r="F227" s="505"/>
      <c r="G227" s="505"/>
      <c r="H227" s="505"/>
      <c r="I227" s="505"/>
      <c r="J227" s="505"/>
      <c r="K227" s="505"/>
      <c r="L227" s="505"/>
      <c r="M227" s="505"/>
      <c r="N227" s="505"/>
      <c r="O227" s="505"/>
      <c r="P227" s="505"/>
      <c r="Q227" s="505"/>
    </row>
    <row r="228" spans="1:17">
      <c r="A228" s="506">
        <v>20</v>
      </c>
      <c r="B228" s="459" t="s">
        <v>141</v>
      </c>
      <c r="C228" s="461" t="s">
        <v>939</v>
      </c>
      <c r="D228" s="462" t="s">
        <v>940</v>
      </c>
      <c r="E228" s="461" t="s">
        <v>749</v>
      </c>
      <c r="F228" s="505"/>
      <c r="G228" s="505"/>
      <c r="H228" s="505"/>
      <c r="I228" s="505"/>
      <c r="J228" s="505"/>
      <c r="K228" s="505"/>
      <c r="L228" s="505"/>
      <c r="M228" s="505"/>
      <c r="N228" s="505"/>
      <c r="O228" s="505"/>
      <c r="P228" s="505"/>
      <c r="Q228" s="505"/>
    </row>
    <row r="229" spans="1:17">
      <c r="A229" s="506">
        <v>21</v>
      </c>
      <c r="B229" s="459" t="s">
        <v>141</v>
      </c>
      <c r="C229" s="461" t="s">
        <v>944</v>
      </c>
      <c r="D229" s="462" t="s">
        <v>945</v>
      </c>
      <c r="E229" s="461" t="s">
        <v>946</v>
      </c>
      <c r="F229" s="505"/>
      <c r="G229" s="505"/>
      <c r="H229" s="505"/>
      <c r="I229" s="505"/>
      <c r="J229" s="505"/>
      <c r="K229" s="505"/>
      <c r="L229" s="505"/>
      <c r="M229" s="505"/>
      <c r="N229" s="505"/>
      <c r="O229" s="505"/>
      <c r="P229" s="505"/>
      <c r="Q229" s="505"/>
    </row>
    <row r="230" spans="1:17">
      <c r="A230" s="506">
        <v>22</v>
      </c>
      <c r="B230" s="459" t="s">
        <v>141</v>
      </c>
      <c r="C230" s="461" t="s">
        <v>947</v>
      </c>
      <c r="D230" s="462" t="s">
        <v>948</v>
      </c>
      <c r="E230" s="461" t="s">
        <v>772</v>
      </c>
      <c r="F230" s="505"/>
      <c r="G230" s="505"/>
      <c r="H230" s="505"/>
      <c r="I230" s="505"/>
      <c r="J230" s="505"/>
      <c r="K230" s="505"/>
      <c r="L230" s="505"/>
      <c r="M230" s="505"/>
      <c r="N230" s="505"/>
      <c r="O230" s="505"/>
      <c r="P230" s="505"/>
      <c r="Q230" s="505"/>
    </row>
    <row r="231" spans="1:17">
      <c r="A231" s="506">
        <v>23</v>
      </c>
      <c r="B231" s="459" t="s">
        <v>141</v>
      </c>
      <c r="C231" s="461" t="s">
        <v>949</v>
      </c>
      <c r="D231" s="462" t="s">
        <v>950</v>
      </c>
      <c r="E231" s="461" t="s">
        <v>772</v>
      </c>
      <c r="F231" s="505"/>
      <c r="G231" s="505"/>
      <c r="H231" s="505"/>
      <c r="I231" s="505"/>
      <c r="J231" s="505"/>
      <c r="K231" s="505"/>
      <c r="L231" s="505"/>
      <c r="M231" s="505"/>
      <c r="N231" s="505"/>
      <c r="O231" s="505"/>
      <c r="P231" s="505"/>
      <c r="Q231" s="505"/>
    </row>
    <row r="232" spans="1:17">
      <c r="A232" s="506">
        <v>24</v>
      </c>
      <c r="B232" s="459" t="s">
        <v>141</v>
      </c>
      <c r="C232" s="461" t="s">
        <v>951</v>
      </c>
      <c r="D232" s="462" t="s">
        <v>952</v>
      </c>
      <c r="E232" s="461" t="s">
        <v>930</v>
      </c>
      <c r="F232" s="505"/>
      <c r="G232" s="505"/>
      <c r="H232" s="505"/>
      <c r="I232" s="505"/>
      <c r="J232" s="505"/>
      <c r="K232" s="505"/>
      <c r="L232" s="505"/>
      <c r="M232" s="505"/>
      <c r="N232" s="505"/>
      <c r="O232" s="505"/>
      <c r="P232" s="505"/>
      <c r="Q232" s="505"/>
    </row>
    <row r="233" spans="1:17">
      <c r="A233" s="506">
        <v>25</v>
      </c>
      <c r="B233" s="459" t="s">
        <v>141</v>
      </c>
      <c r="C233" s="461" t="s">
        <v>953</v>
      </c>
      <c r="D233" s="462" t="s">
        <v>954</v>
      </c>
      <c r="E233" s="461" t="s">
        <v>955</v>
      </c>
      <c r="F233" s="505"/>
      <c r="G233" s="505"/>
      <c r="H233" s="505"/>
      <c r="I233" s="505"/>
      <c r="J233" s="505"/>
      <c r="K233" s="505"/>
      <c r="L233" s="505"/>
      <c r="M233" s="505"/>
      <c r="N233" s="505"/>
      <c r="O233" s="505"/>
      <c r="P233" s="505"/>
      <c r="Q233" s="505"/>
    </row>
    <row r="234" spans="1:17">
      <c r="A234" s="506">
        <v>26</v>
      </c>
      <c r="B234" s="459" t="s">
        <v>141</v>
      </c>
      <c r="C234" s="461" t="s">
        <v>959</v>
      </c>
      <c r="D234" s="462" t="s">
        <v>960</v>
      </c>
      <c r="E234" s="461" t="s">
        <v>772</v>
      </c>
      <c r="F234" s="505"/>
      <c r="G234" s="505"/>
      <c r="H234" s="505"/>
      <c r="I234" s="505"/>
      <c r="J234" s="505"/>
      <c r="K234" s="505"/>
      <c r="L234" s="505"/>
      <c r="M234" s="505"/>
      <c r="N234" s="505"/>
      <c r="O234" s="505"/>
      <c r="P234" s="505"/>
      <c r="Q234" s="505"/>
    </row>
    <row r="235" spans="1:17">
      <c r="A235" s="506">
        <v>27</v>
      </c>
      <c r="B235" s="459" t="s">
        <v>141</v>
      </c>
      <c r="C235" s="461" t="s">
        <v>961</v>
      </c>
      <c r="D235" s="462" t="s">
        <v>962</v>
      </c>
      <c r="E235" s="461" t="s">
        <v>963</v>
      </c>
      <c r="F235" s="505"/>
      <c r="G235" s="505"/>
      <c r="H235" s="505"/>
      <c r="I235" s="505"/>
      <c r="J235" s="505"/>
      <c r="K235" s="505"/>
      <c r="L235" s="505"/>
      <c r="M235" s="505"/>
      <c r="N235" s="505"/>
      <c r="O235" s="505"/>
      <c r="P235" s="505"/>
      <c r="Q235" s="505"/>
    </row>
    <row r="236" spans="1:17">
      <c r="A236" s="506">
        <v>28</v>
      </c>
      <c r="B236" s="459" t="s">
        <v>141</v>
      </c>
      <c r="C236" s="461" t="s">
        <v>967</v>
      </c>
      <c r="D236" s="462" t="s">
        <v>968</v>
      </c>
      <c r="E236" s="461" t="s">
        <v>969</v>
      </c>
      <c r="F236" s="505"/>
      <c r="G236" s="505"/>
      <c r="H236" s="505"/>
      <c r="I236" s="505"/>
      <c r="J236" s="505"/>
      <c r="K236" s="505"/>
      <c r="L236" s="505"/>
      <c r="M236" s="505"/>
      <c r="N236" s="505"/>
      <c r="O236" s="505"/>
      <c r="P236" s="505"/>
      <c r="Q236" s="505"/>
    </row>
    <row r="237" spans="1:17">
      <c r="A237" s="506">
        <v>29</v>
      </c>
      <c r="B237" s="459" t="s">
        <v>141</v>
      </c>
      <c r="C237" s="461" t="s">
        <v>970</v>
      </c>
      <c r="D237" s="462" t="s">
        <v>971</v>
      </c>
      <c r="E237" s="461" t="s">
        <v>830</v>
      </c>
      <c r="F237" s="505"/>
      <c r="G237" s="505"/>
      <c r="H237" s="505"/>
      <c r="I237" s="505"/>
      <c r="J237" s="505"/>
      <c r="K237" s="505"/>
      <c r="L237" s="505"/>
      <c r="M237" s="505"/>
      <c r="N237" s="505"/>
      <c r="O237" s="505"/>
      <c r="P237" s="505"/>
      <c r="Q237" s="505"/>
    </row>
    <row r="238" spans="1:17">
      <c r="A238" s="506">
        <v>30</v>
      </c>
      <c r="B238" s="459" t="s">
        <v>141</v>
      </c>
      <c r="C238" s="461" t="s">
        <v>978</v>
      </c>
      <c r="D238" s="462" t="s">
        <v>979</v>
      </c>
      <c r="E238" s="461" t="s">
        <v>532</v>
      </c>
      <c r="F238" s="505"/>
      <c r="G238" s="505"/>
      <c r="H238" s="505"/>
      <c r="I238" s="505"/>
      <c r="J238" s="505"/>
      <c r="K238" s="505"/>
      <c r="L238" s="505"/>
      <c r="M238" s="505"/>
      <c r="N238" s="505"/>
      <c r="O238" s="505"/>
      <c r="P238" s="505"/>
      <c r="Q238" s="505"/>
    </row>
    <row r="239" spans="1:17">
      <c r="A239" s="506">
        <v>31</v>
      </c>
      <c r="B239" s="481" t="s">
        <v>215</v>
      </c>
      <c r="C239" s="482" t="s">
        <v>1092</v>
      </c>
      <c r="D239" s="483" t="s">
        <v>1093</v>
      </c>
      <c r="E239" s="484">
        <v>39235</v>
      </c>
      <c r="F239" s="505"/>
      <c r="G239" s="505"/>
      <c r="H239" s="505"/>
      <c r="I239" s="505"/>
      <c r="J239" s="505"/>
      <c r="K239" s="505"/>
      <c r="L239" s="505"/>
      <c r="M239" s="505"/>
      <c r="N239" s="505"/>
      <c r="O239" s="505"/>
      <c r="P239" s="505"/>
      <c r="Q239" s="505"/>
    </row>
    <row r="257" spans="1:17" ht="18.75">
      <c r="A257" s="945" t="s">
        <v>1375</v>
      </c>
      <c r="B257" s="945"/>
      <c r="C257" s="945"/>
      <c r="D257" s="945"/>
      <c r="E257" s="945"/>
      <c r="F257" s="945"/>
      <c r="G257" s="945"/>
      <c r="H257" s="945"/>
      <c r="I257" s="945"/>
      <c r="J257" s="945"/>
      <c r="K257" s="945"/>
      <c r="L257" s="945"/>
      <c r="M257" s="945"/>
      <c r="N257" s="945"/>
      <c r="O257" s="945"/>
      <c r="P257" s="945"/>
      <c r="Q257" s="945"/>
    </row>
    <row r="258" spans="1:17" ht="15" customHeight="1">
      <c r="A258" s="943" t="s">
        <v>1384</v>
      </c>
      <c r="B258" s="943"/>
      <c r="C258" s="943"/>
      <c r="D258" s="943"/>
      <c r="E258" s="943"/>
      <c r="F258" s="943"/>
      <c r="G258" s="943"/>
      <c r="H258" s="943"/>
      <c r="I258" s="943"/>
      <c r="J258" s="943"/>
      <c r="K258" s="943"/>
      <c r="L258" s="943"/>
      <c r="M258" s="943"/>
      <c r="N258" s="943"/>
      <c r="O258" s="943"/>
      <c r="P258" s="943"/>
      <c r="Q258" s="943"/>
    </row>
    <row r="259" spans="1:17">
      <c r="A259" s="507" t="s">
        <v>468</v>
      </c>
      <c r="B259" s="453" t="s">
        <v>311</v>
      </c>
      <c r="C259" s="454" t="s">
        <v>506</v>
      </c>
      <c r="D259" s="455" t="s">
        <v>507</v>
      </c>
      <c r="E259" s="456" t="s">
        <v>508</v>
      </c>
      <c r="F259" s="509" t="s">
        <v>1361</v>
      </c>
      <c r="G259" s="509" t="s">
        <v>1362</v>
      </c>
      <c r="H259" s="509" t="s">
        <v>1363</v>
      </c>
      <c r="I259" s="509" t="s">
        <v>1364</v>
      </c>
      <c r="J259" s="509" t="s">
        <v>1365</v>
      </c>
      <c r="K259" s="509" t="s">
        <v>1366</v>
      </c>
      <c r="L259" s="509" t="s">
        <v>1367</v>
      </c>
      <c r="M259" s="509" t="s">
        <v>1368</v>
      </c>
      <c r="N259" s="509" t="s">
        <v>1369</v>
      </c>
      <c r="O259" s="509" t="s">
        <v>1370</v>
      </c>
      <c r="P259" s="509" t="s">
        <v>1371</v>
      </c>
      <c r="Q259" s="509" t="s">
        <v>1372</v>
      </c>
    </row>
    <row r="260" spans="1:17">
      <c r="A260" s="506">
        <v>1</v>
      </c>
      <c r="B260" s="476" t="s">
        <v>216</v>
      </c>
      <c r="C260" s="460" t="s">
        <v>1168</v>
      </c>
      <c r="D260" s="462" t="s">
        <v>1169</v>
      </c>
      <c r="E260" s="490"/>
      <c r="F260" s="505"/>
      <c r="G260" s="505"/>
      <c r="H260" s="505"/>
      <c r="I260" s="505"/>
      <c r="J260" s="505"/>
      <c r="K260" s="505"/>
      <c r="L260" s="505"/>
      <c r="M260" s="505"/>
      <c r="N260" s="505"/>
      <c r="O260" s="505"/>
      <c r="P260" s="505"/>
      <c r="Q260" s="505"/>
    </row>
    <row r="261" spans="1:17">
      <c r="A261" s="506">
        <v>2</v>
      </c>
      <c r="B261" s="476" t="s">
        <v>216</v>
      </c>
      <c r="C261" s="460" t="s">
        <v>1170</v>
      </c>
      <c r="D261" s="462" t="s">
        <v>1171</v>
      </c>
      <c r="E261" s="490"/>
      <c r="F261" s="505"/>
      <c r="G261" s="505"/>
      <c r="H261" s="505"/>
      <c r="I261" s="505"/>
      <c r="J261" s="505"/>
      <c r="K261" s="505"/>
      <c r="L261" s="505"/>
      <c r="M261" s="505"/>
      <c r="N261" s="505"/>
      <c r="O261" s="505"/>
      <c r="P261" s="505"/>
      <c r="Q261" s="505"/>
    </row>
    <row r="262" spans="1:17">
      <c r="A262" s="506">
        <v>3</v>
      </c>
      <c r="B262" s="476" t="s">
        <v>216</v>
      </c>
      <c r="C262" s="460" t="s">
        <v>1173</v>
      </c>
      <c r="D262" s="462" t="s">
        <v>1174</v>
      </c>
      <c r="E262" s="490"/>
      <c r="F262" s="505"/>
      <c r="G262" s="505"/>
      <c r="H262" s="505"/>
      <c r="I262" s="505"/>
      <c r="J262" s="505"/>
      <c r="K262" s="505"/>
      <c r="L262" s="505"/>
      <c r="M262" s="505"/>
      <c r="N262" s="505"/>
      <c r="O262" s="505"/>
      <c r="P262" s="505"/>
      <c r="Q262" s="505"/>
    </row>
    <row r="263" spans="1:17">
      <c r="A263" s="506">
        <v>4</v>
      </c>
      <c r="B263" s="476" t="s">
        <v>216</v>
      </c>
      <c r="C263" s="460" t="s">
        <v>1178</v>
      </c>
      <c r="D263" s="462" t="s">
        <v>1179</v>
      </c>
      <c r="E263" s="490"/>
      <c r="F263" s="505"/>
      <c r="G263" s="505"/>
      <c r="H263" s="505"/>
      <c r="I263" s="505"/>
      <c r="J263" s="505"/>
      <c r="K263" s="505"/>
      <c r="L263" s="505"/>
      <c r="M263" s="505"/>
      <c r="N263" s="505"/>
      <c r="O263" s="505"/>
      <c r="P263" s="505"/>
      <c r="Q263" s="505"/>
    </row>
    <row r="264" spans="1:17">
      <c r="A264" s="506">
        <v>5</v>
      </c>
      <c r="B264" s="476" t="s">
        <v>216</v>
      </c>
      <c r="C264" s="460" t="s">
        <v>1180</v>
      </c>
      <c r="D264" s="462" t="s">
        <v>1181</v>
      </c>
      <c r="E264" s="490"/>
      <c r="F264" s="505"/>
      <c r="G264" s="505"/>
      <c r="H264" s="505"/>
      <c r="I264" s="505"/>
      <c r="J264" s="505"/>
      <c r="K264" s="505"/>
      <c r="L264" s="505"/>
      <c r="M264" s="505"/>
      <c r="N264" s="505"/>
      <c r="O264" s="505"/>
      <c r="P264" s="505"/>
      <c r="Q264" s="505"/>
    </row>
    <row r="265" spans="1:17">
      <c r="A265" s="506">
        <v>6</v>
      </c>
      <c r="B265" s="476" t="s">
        <v>216</v>
      </c>
      <c r="C265" s="460" t="s">
        <v>1182</v>
      </c>
      <c r="D265" s="462" t="s">
        <v>1183</v>
      </c>
      <c r="E265" s="490"/>
      <c r="F265" s="505"/>
      <c r="G265" s="505"/>
      <c r="H265" s="505"/>
      <c r="I265" s="505"/>
      <c r="J265" s="505"/>
      <c r="K265" s="505"/>
      <c r="L265" s="505"/>
      <c r="M265" s="505"/>
      <c r="N265" s="505"/>
      <c r="O265" s="505"/>
      <c r="P265" s="505"/>
      <c r="Q265" s="505"/>
    </row>
    <row r="266" spans="1:17">
      <c r="A266" s="506">
        <v>7</v>
      </c>
      <c r="B266" s="476" t="s">
        <v>216</v>
      </c>
      <c r="C266" s="460" t="s">
        <v>1187</v>
      </c>
      <c r="D266" s="462" t="s">
        <v>1188</v>
      </c>
      <c r="E266" s="490"/>
      <c r="F266" s="505"/>
      <c r="G266" s="505"/>
      <c r="H266" s="505"/>
      <c r="I266" s="505"/>
      <c r="J266" s="505"/>
      <c r="K266" s="505"/>
      <c r="L266" s="505"/>
      <c r="M266" s="505"/>
      <c r="N266" s="505"/>
      <c r="O266" s="505"/>
      <c r="P266" s="505"/>
      <c r="Q266" s="505"/>
    </row>
    <row r="267" spans="1:17">
      <c r="A267" s="506">
        <v>8</v>
      </c>
      <c r="B267" s="476" t="s">
        <v>216</v>
      </c>
      <c r="C267" s="460" t="s">
        <v>1190</v>
      </c>
      <c r="D267" s="462" t="s">
        <v>1191</v>
      </c>
      <c r="E267" s="490"/>
      <c r="F267" s="505"/>
      <c r="G267" s="505"/>
      <c r="H267" s="505"/>
      <c r="I267" s="505"/>
      <c r="J267" s="505"/>
      <c r="K267" s="505"/>
      <c r="L267" s="505"/>
      <c r="M267" s="505"/>
      <c r="N267" s="505"/>
      <c r="O267" s="505"/>
      <c r="P267" s="505"/>
      <c r="Q267" s="505"/>
    </row>
    <row r="268" spans="1:17">
      <c r="A268" s="506">
        <v>9</v>
      </c>
      <c r="B268" s="476" t="s">
        <v>216</v>
      </c>
      <c r="C268" s="460" t="s">
        <v>1192</v>
      </c>
      <c r="D268" s="462" t="s">
        <v>1193</v>
      </c>
      <c r="E268" s="490"/>
      <c r="F268" s="505"/>
      <c r="G268" s="505"/>
      <c r="H268" s="505"/>
      <c r="I268" s="505"/>
      <c r="J268" s="505"/>
      <c r="K268" s="505"/>
      <c r="L268" s="505"/>
      <c r="M268" s="505"/>
      <c r="N268" s="505"/>
      <c r="O268" s="505"/>
      <c r="P268" s="505"/>
      <c r="Q268" s="505"/>
    </row>
    <row r="269" spans="1:17">
      <c r="A269" s="506">
        <v>10</v>
      </c>
      <c r="B269" s="476" t="s">
        <v>216</v>
      </c>
      <c r="C269" s="460" t="s">
        <v>1194</v>
      </c>
      <c r="D269" s="462" t="s">
        <v>1195</v>
      </c>
      <c r="E269" s="490"/>
      <c r="F269" s="505"/>
      <c r="G269" s="505"/>
      <c r="H269" s="505"/>
      <c r="I269" s="505"/>
      <c r="J269" s="505"/>
      <c r="K269" s="505"/>
      <c r="L269" s="505"/>
      <c r="M269" s="505"/>
      <c r="N269" s="505"/>
      <c r="O269" s="505"/>
      <c r="P269" s="505"/>
      <c r="Q269" s="505"/>
    </row>
    <row r="270" spans="1:17">
      <c r="A270" s="506">
        <v>11</v>
      </c>
      <c r="B270" s="476" t="s">
        <v>216</v>
      </c>
      <c r="C270" s="460" t="s">
        <v>1196</v>
      </c>
      <c r="D270" s="462" t="s">
        <v>1197</v>
      </c>
      <c r="E270" s="490"/>
      <c r="F270" s="505"/>
      <c r="G270" s="505"/>
      <c r="H270" s="505"/>
      <c r="I270" s="505"/>
      <c r="J270" s="505"/>
      <c r="K270" s="505"/>
      <c r="L270" s="505"/>
      <c r="M270" s="505"/>
      <c r="N270" s="505"/>
      <c r="O270" s="505"/>
      <c r="P270" s="505"/>
      <c r="Q270" s="505"/>
    </row>
    <row r="271" spans="1:17">
      <c r="A271" s="506">
        <v>12</v>
      </c>
      <c r="B271" s="476" t="s">
        <v>216</v>
      </c>
      <c r="C271" s="460" t="s">
        <v>1198</v>
      </c>
      <c r="D271" s="462" t="s">
        <v>1199</v>
      </c>
      <c r="E271" s="490"/>
      <c r="F271" s="505"/>
      <c r="G271" s="505"/>
      <c r="H271" s="505"/>
      <c r="I271" s="505"/>
      <c r="J271" s="505"/>
      <c r="K271" s="505"/>
      <c r="L271" s="505"/>
      <c r="M271" s="505"/>
      <c r="N271" s="505"/>
      <c r="O271" s="505"/>
      <c r="P271" s="505"/>
      <c r="Q271" s="505"/>
    </row>
    <row r="272" spans="1:17">
      <c r="A272" s="506">
        <v>13</v>
      </c>
      <c r="B272" s="476" t="s">
        <v>216</v>
      </c>
      <c r="C272" s="460" t="s">
        <v>1208</v>
      </c>
      <c r="D272" s="462" t="s">
        <v>1209</v>
      </c>
      <c r="E272" s="490"/>
      <c r="F272" s="505"/>
      <c r="G272" s="505"/>
      <c r="H272" s="505"/>
      <c r="I272" s="505"/>
      <c r="J272" s="505"/>
      <c r="K272" s="505"/>
      <c r="L272" s="505"/>
      <c r="M272" s="505"/>
      <c r="N272" s="505"/>
      <c r="O272" s="505"/>
      <c r="P272" s="505"/>
      <c r="Q272" s="505"/>
    </row>
    <row r="273" spans="1:17">
      <c r="A273" s="506">
        <v>14</v>
      </c>
      <c r="B273" s="476" t="s">
        <v>216</v>
      </c>
      <c r="C273" s="460" t="s">
        <v>1212</v>
      </c>
      <c r="D273" s="462" t="s">
        <v>1213</v>
      </c>
      <c r="E273" s="490"/>
      <c r="F273" s="505"/>
      <c r="G273" s="505"/>
      <c r="H273" s="505"/>
      <c r="I273" s="505"/>
      <c r="J273" s="505"/>
      <c r="K273" s="505"/>
      <c r="L273" s="505"/>
      <c r="M273" s="505"/>
      <c r="N273" s="505"/>
      <c r="O273" s="505"/>
      <c r="P273" s="505"/>
      <c r="Q273" s="505"/>
    </row>
    <row r="274" spans="1:17">
      <c r="A274" s="506">
        <v>15</v>
      </c>
      <c r="B274" s="476" t="s">
        <v>216</v>
      </c>
      <c r="C274" s="460" t="s">
        <v>1214</v>
      </c>
      <c r="D274" s="462" t="s">
        <v>1215</v>
      </c>
      <c r="E274" s="490"/>
      <c r="F274" s="505"/>
      <c r="G274" s="505"/>
      <c r="H274" s="505"/>
      <c r="I274" s="505"/>
      <c r="J274" s="505"/>
      <c r="K274" s="505"/>
      <c r="L274" s="505"/>
      <c r="M274" s="505"/>
      <c r="N274" s="505"/>
      <c r="O274" s="505"/>
      <c r="P274" s="505"/>
      <c r="Q274" s="505"/>
    </row>
    <row r="275" spans="1:17">
      <c r="A275" s="506">
        <v>16</v>
      </c>
      <c r="B275" s="476" t="s">
        <v>216</v>
      </c>
      <c r="C275" s="460" t="s">
        <v>1216</v>
      </c>
      <c r="D275" s="462" t="s">
        <v>1217</v>
      </c>
      <c r="E275" s="490"/>
      <c r="F275" s="505"/>
      <c r="G275" s="505"/>
      <c r="H275" s="505"/>
      <c r="I275" s="505"/>
      <c r="J275" s="505"/>
      <c r="K275" s="505"/>
      <c r="L275" s="505"/>
      <c r="M275" s="505"/>
      <c r="N275" s="505"/>
      <c r="O275" s="505"/>
      <c r="P275" s="505"/>
      <c r="Q275" s="505"/>
    </row>
    <row r="276" spans="1:17">
      <c r="A276" s="506">
        <v>17</v>
      </c>
      <c r="B276" s="476" t="s">
        <v>216</v>
      </c>
      <c r="C276" s="460" t="s">
        <v>1218</v>
      </c>
      <c r="D276" s="462" t="s">
        <v>1219</v>
      </c>
      <c r="E276" s="490"/>
      <c r="F276" s="505"/>
      <c r="G276" s="505"/>
      <c r="H276" s="505"/>
      <c r="I276" s="505"/>
      <c r="J276" s="505"/>
      <c r="K276" s="505"/>
      <c r="L276" s="505"/>
      <c r="M276" s="505"/>
      <c r="N276" s="505"/>
      <c r="O276" s="505"/>
      <c r="P276" s="505"/>
      <c r="Q276" s="505"/>
    </row>
    <row r="277" spans="1:17">
      <c r="A277" s="506">
        <v>18</v>
      </c>
      <c r="B277" s="476" t="s">
        <v>216</v>
      </c>
      <c r="C277" s="460" t="s">
        <v>1220</v>
      </c>
      <c r="D277" s="462" t="s">
        <v>1221</v>
      </c>
      <c r="E277" s="490"/>
      <c r="F277" s="505"/>
      <c r="G277" s="505"/>
      <c r="H277" s="505"/>
      <c r="I277" s="505"/>
      <c r="J277" s="505"/>
      <c r="K277" s="505"/>
      <c r="L277" s="505"/>
      <c r="M277" s="505"/>
      <c r="N277" s="505"/>
      <c r="O277" s="505"/>
      <c r="P277" s="505"/>
      <c r="Q277" s="505"/>
    </row>
    <row r="278" spans="1:17">
      <c r="A278" s="506">
        <v>19</v>
      </c>
      <c r="B278" s="476" t="s">
        <v>216</v>
      </c>
      <c r="C278" s="460" t="s">
        <v>1222</v>
      </c>
      <c r="D278" s="462" t="s">
        <v>1223</v>
      </c>
      <c r="E278" s="490"/>
      <c r="F278" s="505"/>
      <c r="G278" s="505"/>
      <c r="H278" s="505"/>
      <c r="I278" s="505"/>
      <c r="J278" s="505"/>
      <c r="K278" s="505"/>
      <c r="L278" s="505"/>
      <c r="M278" s="505"/>
      <c r="N278" s="505"/>
      <c r="O278" s="505"/>
      <c r="P278" s="505"/>
      <c r="Q278" s="505"/>
    </row>
    <row r="279" spans="1:17">
      <c r="A279" s="506">
        <v>20</v>
      </c>
      <c r="B279" s="476" t="s">
        <v>216</v>
      </c>
      <c r="C279" s="460" t="s">
        <v>1224</v>
      </c>
      <c r="D279" s="462" t="s">
        <v>1225</v>
      </c>
      <c r="E279" s="490"/>
      <c r="F279" s="505"/>
      <c r="G279" s="505"/>
      <c r="H279" s="505"/>
      <c r="I279" s="505"/>
      <c r="J279" s="505"/>
      <c r="K279" s="505"/>
      <c r="L279" s="505"/>
      <c r="M279" s="505"/>
      <c r="N279" s="505"/>
      <c r="O279" s="505"/>
      <c r="P279" s="505"/>
      <c r="Q279" s="505"/>
    </row>
    <row r="280" spans="1:17">
      <c r="A280" s="506">
        <v>21</v>
      </c>
      <c r="B280" s="476" t="s">
        <v>216</v>
      </c>
      <c r="C280" s="460" t="s">
        <v>1226</v>
      </c>
      <c r="D280" s="462" t="s">
        <v>1227</v>
      </c>
      <c r="E280" s="490"/>
      <c r="F280" s="505"/>
      <c r="G280" s="505"/>
      <c r="H280" s="505"/>
      <c r="I280" s="505"/>
      <c r="J280" s="505"/>
      <c r="K280" s="505"/>
      <c r="L280" s="505"/>
      <c r="M280" s="505"/>
      <c r="N280" s="505"/>
      <c r="O280" s="505"/>
      <c r="P280" s="505"/>
      <c r="Q280" s="505"/>
    </row>
    <row r="281" spans="1:17">
      <c r="A281" s="506">
        <v>22</v>
      </c>
      <c r="B281" s="476" t="s">
        <v>216</v>
      </c>
      <c r="C281" s="460" t="s">
        <v>1230</v>
      </c>
      <c r="D281" s="462" t="s">
        <v>1231</v>
      </c>
      <c r="E281" s="490"/>
      <c r="F281" s="505"/>
      <c r="G281" s="505"/>
      <c r="H281" s="505"/>
      <c r="I281" s="505"/>
      <c r="J281" s="505"/>
      <c r="K281" s="505"/>
      <c r="L281" s="505"/>
      <c r="M281" s="505"/>
      <c r="N281" s="505"/>
      <c r="O281" s="505"/>
      <c r="P281" s="505"/>
      <c r="Q281" s="505"/>
    </row>
    <row r="282" spans="1:17">
      <c r="A282" s="506">
        <v>23</v>
      </c>
      <c r="B282" s="476" t="s">
        <v>216</v>
      </c>
      <c r="C282" s="460" t="s">
        <v>1232</v>
      </c>
      <c r="D282" s="462" t="s">
        <v>1233</v>
      </c>
      <c r="E282" s="490"/>
      <c r="F282" s="505"/>
      <c r="G282" s="505"/>
      <c r="H282" s="505"/>
      <c r="I282" s="505"/>
      <c r="J282" s="505"/>
      <c r="K282" s="505"/>
      <c r="L282" s="505"/>
      <c r="M282" s="505"/>
      <c r="N282" s="505"/>
      <c r="O282" s="505"/>
      <c r="P282" s="505"/>
      <c r="Q282" s="505"/>
    </row>
    <row r="283" spans="1:17">
      <c r="A283" s="506">
        <v>24</v>
      </c>
      <c r="B283" s="476" t="s">
        <v>216</v>
      </c>
      <c r="C283" s="460" t="s">
        <v>1236</v>
      </c>
      <c r="D283" s="462" t="s">
        <v>1237</v>
      </c>
      <c r="E283" s="490"/>
      <c r="F283" s="505"/>
      <c r="G283" s="505"/>
      <c r="H283" s="505"/>
      <c r="I283" s="505"/>
      <c r="J283" s="505"/>
      <c r="K283" s="505"/>
      <c r="L283" s="505"/>
      <c r="M283" s="505"/>
      <c r="N283" s="505"/>
      <c r="O283" s="505"/>
      <c r="P283" s="505"/>
      <c r="Q283" s="505"/>
    </row>
    <row r="284" spans="1:17">
      <c r="A284" s="506">
        <v>25</v>
      </c>
      <c r="B284" s="476" t="s">
        <v>216</v>
      </c>
      <c r="C284" s="460" t="s">
        <v>1239</v>
      </c>
      <c r="D284" s="462" t="s">
        <v>1240</v>
      </c>
      <c r="E284" s="490"/>
      <c r="F284" s="505"/>
      <c r="G284" s="505"/>
      <c r="H284" s="505"/>
      <c r="I284" s="505"/>
      <c r="J284" s="505"/>
      <c r="K284" s="505"/>
      <c r="L284" s="505"/>
      <c r="M284" s="505"/>
      <c r="N284" s="505"/>
      <c r="O284" s="505"/>
      <c r="P284" s="505"/>
      <c r="Q284" s="505"/>
    </row>
    <row r="285" spans="1:17">
      <c r="A285" s="506">
        <v>26</v>
      </c>
      <c r="B285" s="476" t="s">
        <v>216</v>
      </c>
      <c r="C285" s="460" t="s">
        <v>1241</v>
      </c>
      <c r="D285" s="462" t="s">
        <v>1242</v>
      </c>
      <c r="E285" s="490"/>
      <c r="F285" s="505"/>
      <c r="G285" s="505"/>
      <c r="H285" s="505"/>
      <c r="I285" s="505"/>
      <c r="J285" s="505"/>
      <c r="K285" s="505"/>
      <c r="L285" s="505"/>
      <c r="M285" s="505"/>
      <c r="N285" s="505"/>
      <c r="O285" s="505"/>
      <c r="P285" s="505"/>
      <c r="Q285" s="505"/>
    </row>
    <row r="286" spans="1:17">
      <c r="A286" s="506">
        <v>27</v>
      </c>
      <c r="B286" s="476" t="s">
        <v>216</v>
      </c>
      <c r="C286" s="460" t="s">
        <v>1243</v>
      </c>
      <c r="D286" s="462" t="s">
        <v>1244</v>
      </c>
      <c r="E286" s="490"/>
      <c r="F286" s="505"/>
      <c r="G286" s="505"/>
      <c r="H286" s="505"/>
      <c r="I286" s="505"/>
      <c r="J286" s="505"/>
      <c r="K286" s="505"/>
      <c r="L286" s="505"/>
      <c r="M286" s="505"/>
      <c r="N286" s="505"/>
      <c r="O286" s="505"/>
      <c r="P286" s="505"/>
      <c r="Q286" s="505"/>
    </row>
    <row r="287" spans="1:17">
      <c r="A287" s="506">
        <v>28</v>
      </c>
      <c r="B287" s="476" t="s">
        <v>216</v>
      </c>
      <c r="C287" s="460" t="s">
        <v>1245</v>
      </c>
      <c r="D287" s="462" t="s">
        <v>1246</v>
      </c>
      <c r="E287" s="490"/>
      <c r="F287" s="505"/>
      <c r="G287" s="505"/>
      <c r="H287" s="505"/>
      <c r="I287" s="505"/>
      <c r="J287" s="505"/>
      <c r="K287" s="505"/>
      <c r="L287" s="505"/>
      <c r="M287" s="505"/>
      <c r="N287" s="505"/>
      <c r="O287" s="505"/>
      <c r="P287" s="505"/>
      <c r="Q287" s="505"/>
    </row>
    <row r="288" spans="1:17">
      <c r="A288" s="506">
        <v>29</v>
      </c>
      <c r="B288" s="476" t="s">
        <v>217</v>
      </c>
      <c r="C288" s="461" t="s">
        <v>1247</v>
      </c>
      <c r="D288" s="462" t="s">
        <v>1248</v>
      </c>
      <c r="E288" s="461" t="s">
        <v>772</v>
      </c>
      <c r="F288" s="505"/>
      <c r="G288" s="505"/>
      <c r="H288" s="505"/>
      <c r="I288" s="505"/>
      <c r="J288" s="505"/>
      <c r="K288" s="505"/>
      <c r="L288" s="505"/>
      <c r="M288" s="505"/>
      <c r="N288" s="505"/>
      <c r="O288" s="505"/>
      <c r="P288" s="505"/>
      <c r="Q288" s="505"/>
    </row>
    <row r="289" spans="1:17">
      <c r="A289" s="506">
        <v>30</v>
      </c>
      <c r="B289" s="476" t="s">
        <v>217</v>
      </c>
      <c r="C289" s="461" t="s">
        <v>1252</v>
      </c>
      <c r="D289" s="462" t="s">
        <v>1253</v>
      </c>
      <c r="E289" s="461" t="s">
        <v>694</v>
      </c>
      <c r="F289" s="505"/>
      <c r="G289" s="505"/>
      <c r="H289" s="505"/>
      <c r="I289" s="505"/>
      <c r="J289" s="505"/>
      <c r="K289" s="505"/>
      <c r="L289" s="505"/>
      <c r="M289" s="505"/>
      <c r="N289" s="505"/>
      <c r="O289" s="505"/>
      <c r="P289" s="505"/>
      <c r="Q289" s="505"/>
    </row>
    <row r="290" spans="1:17">
      <c r="A290" s="506">
        <v>31</v>
      </c>
      <c r="B290" s="476" t="s">
        <v>217</v>
      </c>
      <c r="C290" s="461" t="s">
        <v>1254</v>
      </c>
      <c r="D290" s="462" t="s">
        <v>1255</v>
      </c>
      <c r="E290" s="461" t="s">
        <v>918</v>
      </c>
      <c r="F290" s="505"/>
      <c r="G290" s="505"/>
      <c r="H290" s="505"/>
      <c r="I290" s="505"/>
      <c r="J290" s="505"/>
      <c r="K290" s="505"/>
      <c r="L290" s="505"/>
      <c r="M290" s="505"/>
      <c r="N290" s="505"/>
      <c r="O290" s="505"/>
      <c r="P290" s="505"/>
      <c r="Q290" s="505"/>
    </row>
    <row r="291" spans="1:17">
      <c r="A291" s="506">
        <v>32</v>
      </c>
      <c r="B291" s="476" t="s">
        <v>217</v>
      </c>
      <c r="C291" s="461" t="s">
        <v>1256</v>
      </c>
      <c r="D291" s="462" t="s">
        <v>1257</v>
      </c>
      <c r="E291" s="461" t="s">
        <v>1258</v>
      </c>
      <c r="F291" s="505"/>
      <c r="G291" s="505"/>
      <c r="H291" s="505"/>
      <c r="I291" s="505"/>
      <c r="J291" s="505"/>
      <c r="K291" s="505"/>
      <c r="L291" s="505"/>
      <c r="M291" s="505"/>
      <c r="N291" s="505"/>
      <c r="O291" s="505"/>
      <c r="P291" s="505"/>
      <c r="Q291" s="505"/>
    </row>
    <row r="292" spans="1:17">
      <c r="A292" s="506">
        <v>33</v>
      </c>
      <c r="B292" s="476" t="s">
        <v>217</v>
      </c>
      <c r="C292" s="461" t="s">
        <v>1259</v>
      </c>
      <c r="D292" s="462" t="s">
        <v>1260</v>
      </c>
      <c r="E292" s="461" t="s">
        <v>1261</v>
      </c>
      <c r="F292" s="505"/>
      <c r="G292" s="505"/>
      <c r="H292" s="505"/>
      <c r="I292" s="505"/>
      <c r="J292" s="505"/>
      <c r="K292" s="505"/>
      <c r="L292" s="505"/>
      <c r="M292" s="505"/>
      <c r="N292" s="505"/>
      <c r="O292" s="505"/>
      <c r="P292" s="505"/>
      <c r="Q292" s="505"/>
    </row>
    <row r="293" spans="1:17">
      <c r="A293" s="506">
        <v>34</v>
      </c>
      <c r="B293" s="476" t="s">
        <v>217</v>
      </c>
      <c r="C293" s="461" t="s">
        <v>1266</v>
      </c>
      <c r="D293" s="462" t="s">
        <v>1267</v>
      </c>
      <c r="E293" s="461" t="s">
        <v>1268</v>
      </c>
      <c r="F293" s="505"/>
      <c r="G293" s="505"/>
      <c r="H293" s="505"/>
      <c r="I293" s="505"/>
      <c r="J293" s="505"/>
      <c r="K293" s="505"/>
      <c r="L293" s="505"/>
      <c r="M293" s="505"/>
      <c r="N293" s="505"/>
      <c r="O293" s="505"/>
      <c r="P293" s="505"/>
      <c r="Q293" s="505"/>
    </row>
    <row r="294" spans="1:17">
      <c r="A294" s="506">
        <v>35</v>
      </c>
      <c r="B294" s="476" t="s">
        <v>217</v>
      </c>
      <c r="C294" s="461" t="s">
        <v>1277</v>
      </c>
      <c r="D294" s="462" t="s">
        <v>1278</v>
      </c>
      <c r="E294" s="461" t="s">
        <v>1279</v>
      </c>
      <c r="F294" s="505"/>
      <c r="G294" s="505"/>
      <c r="H294" s="505"/>
      <c r="I294" s="505"/>
      <c r="J294" s="505"/>
      <c r="K294" s="505"/>
      <c r="L294" s="505"/>
      <c r="M294" s="505"/>
      <c r="N294" s="505"/>
      <c r="O294" s="505"/>
      <c r="P294" s="505"/>
      <c r="Q294" s="505"/>
    </row>
    <row r="295" spans="1:17">
      <c r="A295" s="506">
        <v>36</v>
      </c>
      <c r="B295" s="476" t="s">
        <v>217</v>
      </c>
      <c r="C295" s="461" t="s">
        <v>1280</v>
      </c>
      <c r="D295" s="462" t="s">
        <v>1281</v>
      </c>
      <c r="E295" s="461" t="s">
        <v>1282</v>
      </c>
      <c r="F295" s="505"/>
      <c r="G295" s="505"/>
      <c r="H295" s="505"/>
      <c r="I295" s="505"/>
      <c r="J295" s="505"/>
      <c r="K295" s="505"/>
      <c r="L295" s="505"/>
      <c r="M295" s="505"/>
      <c r="N295" s="505"/>
      <c r="O295" s="505"/>
      <c r="P295" s="505"/>
      <c r="Q295" s="505"/>
    </row>
    <row r="296" spans="1:17">
      <c r="A296" s="506">
        <v>37</v>
      </c>
      <c r="B296" s="476" t="s">
        <v>217</v>
      </c>
      <c r="C296" s="461" t="s">
        <v>1286</v>
      </c>
      <c r="D296" s="462" t="s">
        <v>1287</v>
      </c>
      <c r="E296" s="461" t="s">
        <v>1288</v>
      </c>
      <c r="F296" s="505"/>
      <c r="G296" s="505"/>
      <c r="H296" s="505"/>
      <c r="I296" s="505"/>
      <c r="J296" s="505"/>
      <c r="K296" s="505"/>
      <c r="L296" s="505"/>
      <c r="M296" s="505"/>
      <c r="N296" s="505"/>
      <c r="O296" s="505"/>
      <c r="P296" s="505"/>
      <c r="Q296" s="505"/>
    </row>
    <row r="297" spans="1:17">
      <c r="A297" s="506">
        <v>38</v>
      </c>
      <c r="B297" s="476" t="s">
        <v>217</v>
      </c>
      <c r="C297" s="461" t="s">
        <v>1291</v>
      </c>
      <c r="D297" s="462" t="s">
        <v>1292</v>
      </c>
      <c r="E297" s="461" t="s">
        <v>1293</v>
      </c>
      <c r="F297" s="505"/>
      <c r="G297" s="505"/>
      <c r="H297" s="505"/>
      <c r="I297" s="505"/>
      <c r="J297" s="505"/>
      <c r="K297" s="505"/>
      <c r="L297" s="505"/>
      <c r="M297" s="505"/>
      <c r="N297" s="505"/>
      <c r="O297" s="505"/>
      <c r="P297" s="505"/>
      <c r="Q297" s="505"/>
    </row>
    <row r="298" spans="1:17">
      <c r="A298" s="506">
        <v>39</v>
      </c>
      <c r="B298" s="476" t="s">
        <v>217</v>
      </c>
      <c r="C298" s="461" t="s">
        <v>1294</v>
      </c>
      <c r="D298" s="462" t="s">
        <v>1295</v>
      </c>
      <c r="E298" s="461" t="s">
        <v>795</v>
      </c>
      <c r="F298" s="505"/>
      <c r="G298" s="505"/>
      <c r="H298" s="505"/>
      <c r="I298" s="505"/>
      <c r="J298" s="505"/>
      <c r="K298" s="505"/>
      <c r="L298" s="505"/>
      <c r="M298" s="505"/>
      <c r="N298" s="505"/>
      <c r="O298" s="505"/>
      <c r="P298" s="505"/>
      <c r="Q298" s="505"/>
    </row>
    <row r="299" spans="1:17">
      <c r="A299" s="506">
        <v>40</v>
      </c>
      <c r="B299" s="476" t="s">
        <v>217</v>
      </c>
      <c r="C299" s="461" t="s">
        <v>1307</v>
      </c>
      <c r="D299" s="462" t="s">
        <v>1308</v>
      </c>
      <c r="E299" s="461" t="s">
        <v>1309</v>
      </c>
      <c r="F299" s="505"/>
      <c r="G299" s="505"/>
      <c r="H299" s="505"/>
      <c r="I299" s="505"/>
      <c r="J299" s="505"/>
      <c r="K299" s="505"/>
      <c r="L299" s="505"/>
      <c r="M299" s="505"/>
      <c r="N299" s="505"/>
      <c r="O299" s="505"/>
      <c r="P299" s="505"/>
      <c r="Q299" s="505"/>
    </row>
    <row r="300" spans="1:17">
      <c r="A300" s="506">
        <v>41</v>
      </c>
      <c r="B300" s="476" t="s">
        <v>217</v>
      </c>
      <c r="C300" s="461" t="s">
        <v>1310</v>
      </c>
      <c r="D300" s="462" t="s">
        <v>1311</v>
      </c>
      <c r="E300" s="461" t="s">
        <v>535</v>
      </c>
      <c r="F300" s="505"/>
      <c r="G300" s="505"/>
      <c r="H300" s="505"/>
      <c r="I300" s="505"/>
      <c r="J300" s="505"/>
      <c r="K300" s="505"/>
      <c r="L300" s="505"/>
      <c r="M300" s="505"/>
      <c r="N300" s="505"/>
      <c r="O300" s="505"/>
      <c r="P300" s="505"/>
      <c r="Q300" s="505"/>
    </row>
    <row r="301" spans="1:17">
      <c r="A301" s="506">
        <v>42</v>
      </c>
      <c r="B301" s="476" t="s">
        <v>217</v>
      </c>
      <c r="C301" s="461" t="s">
        <v>1312</v>
      </c>
      <c r="D301" s="462" t="s">
        <v>1313</v>
      </c>
      <c r="E301" s="461" t="s">
        <v>1314</v>
      </c>
      <c r="F301" s="505"/>
      <c r="G301" s="505"/>
      <c r="H301" s="505"/>
      <c r="I301" s="505"/>
      <c r="J301" s="505"/>
      <c r="K301" s="505"/>
      <c r="L301" s="505"/>
      <c r="M301" s="505"/>
      <c r="N301" s="505"/>
      <c r="O301" s="505"/>
      <c r="P301" s="505"/>
      <c r="Q301" s="505"/>
    </row>
    <row r="302" spans="1:17">
      <c r="A302" s="506">
        <v>43</v>
      </c>
      <c r="B302" s="476" t="s">
        <v>217</v>
      </c>
      <c r="C302" s="461" t="s">
        <v>1317</v>
      </c>
      <c r="D302" s="462" t="s">
        <v>1318</v>
      </c>
      <c r="E302" s="461" t="s">
        <v>1319</v>
      </c>
      <c r="F302" s="505"/>
      <c r="G302" s="505"/>
      <c r="H302" s="505"/>
      <c r="I302" s="505"/>
      <c r="J302" s="505"/>
      <c r="K302" s="505"/>
      <c r="L302" s="505"/>
      <c r="M302" s="505"/>
      <c r="N302" s="505"/>
      <c r="O302" s="505"/>
      <c r="P302" s="505"/>
      <c r="Q302" s="505"/>
    </row>
    <row r="303" spans="1:17">
      <c r="A303" s="506">
        <v>44</v>
      </c>
      <c r="B303" s="476" t="s">
        <v>217</v>
      </c>
      <c r="C303" s="461" t="s">
        <v>1320</v>
      </c>
      <c r="D303" s="462" t="s">
        <v>1321</v>
      </c>
      <c r="E303" s="461" t="s">
        <v>752</v>
      </c>
      <c r="F303" s="505"/>
      <c r="G303" s="505"/>
      <c r="H303" s="505"/>
      <c r="I303" s="505"/>
      <c r="J303" s="505"/>
      <c r="K303" s="505"/>
      <c r="L303" s="505"/>
      <c r="M303" s="505"/>
      <c r="N303" s="505"/>
      <c r="O303" s="505"/>
      <c r="P303" s="505"/>
      <c r="Q303" s="505"/>
    </row>
    <row r="304" spans="1:17">
      <c r="A304" s="506">
        <v>45</v>
      </c>
      <c r="B304" s="476" t="s">
        <v>217</v>
      </c>
      <c r="C304" s="461" t="s">
        <v>1328</v>
      </c>
      <c r="D304" s="462" t="s">
        <v>1329</v>
      </c>
      <c r="E304" s="461" t="s">
        <v>1330</v>
      </c>
      <c r="F304" s="505"/>
      <c r="G304" s="505"/>
      <c r="H304" s="505"/>
      <c r="I304" s="505"/>
      <c r="J304" s="505"/>
      <c r="K304" s="505"/>
      <c r="L304" s="505"/>
      <c r="M304" s="505"/>
      <c r="N304" s="505"/>
      <c r="O304" s="505"/>
      <c r="P304" s="505"/>
      <c r="Q304" s="505"/>
    </row>
    <row r="305" spans="1:17">
      <c r="A305" s="506">
        <v>46</v>
      </c>
      <c r="B305" s="476" t="s">
        <v>217</v>
      </c>
      <c r="C305" s="461" t="s">
        <v>1334</v>
      </c>
      <c r="D305" s="462" t="s">
        <v>1335</v>
      </c>
      <c r="E305" s="461" t="s">
        <v>1336</v>
      </c>
      <c r="F305" s="505"/>
      <c r="G305" s="505"/>
      <c r="H305" s="505"/>
      <c r="I305" s="505"/>
      <c r="J305" s="505"/>
      <c r="K305" s="505"/>
      <c r="L305" s="505"/>
      <c r="M305" s="505"/>
      <c r="N305" s="505"/>
      <c r="O305" s="505"/>
      <c r="P305" s="505"/>
      <c r="Q305" s="505"/>
    </row>
    <row r="308" spans="1:17" ht="18.75">
      <c r="A308" s="940" t="s">
        <v>1376</v>
      </c>
      <c r="B308" s="940"/>
      <c r="C308" s="940"/>
      <c r="D308" s="940"/>
      <c r="E308" s="940"/>
      <c r="F308" s="940"/>
      <c r="G308" s="940"/>
      <c r="H308" s="940"/>
      <c r="I308" s="940"/>
      <c r="J308" s="940"/>
      <c r="K308" s="940"/>
      <c r="L308" s="940"/>
      <c r="M308" s="940"/>
      <c r="N308" s="940"/>
      <c r="O308" s="940"/>
      <c r="P308" s="940"/>
      <c r="Q308" s="940"/>
    </row>
    <row r="309" spans="1:17" ht="15" customHeight="1">
      <c r="A309" s="943" t="s">
        <v>1385</v>
      </c>
      <c r="B309" s="943"/>
      <c r="C309" s="943"/>
      <c r="D309" s="943"/>
      <c r="E309" s="943"/>
      <c r="F309" s="943"/>
      <c r="G309" s="943"/>
      <c r="H309" s="943"/>
      <c r="I309" s="943"/>
      <c r="J309" s="943"/>
      <c r="K309" s="943"/>
      <c r="L309" s="943"/>
      <c r="M309" s="943"/>
      <c r="N309" s="943"/>
      <c r="O309" s="943"/>
      <c r="P309" s="943"/>
      <c r="Q309" s="943"/>
    </row>
    <row r="310" spans="1:17">
      <c r="A310" s="507" t="s">
        <v>468</v>
      </c>
      <c r="B310" s="453" t="s">
        <v>311</v>
      </c>
      <c r="C310" s="454" t="s">
        <v>506</v>
      </c>
      <c r="D310" s="455" t="s">
        <v>507</v>
      </c>
      <c r="E310" s="456" t="s">
        <v>508</v>
      </c>
      <c r="F310" s="509" t="s">
        <v>1361</v>
      </c>
      <c r="G310" s="509" t="s">
        <v>1362</v>
      </c>
      <c r="H310" s="509" t="s">
        <v>1363</v>
      </c>
      <c r="I310" s="509" t="s">
        <v>1364</v>
      </c>
      <c r="J310" s="509" t="s">
        <v>1365</v>
      </c>
      <c r="K310" s="509" t="s">
        <v>1366</v>
      </c>
      <c r="L310" s="509" t="s">
        <v>1367</v>
      </c>
      <c r="M310" s="509" t="s">
        <v>1368</v>
      </c>
      <c r="N310" s="509" t="s">
        <v>1369</v>
      </c>
      <c r="O310" s="509" t="s">
        <v>1370</v>
      </c>
      <c r="P310" s="509" t="s">
        <v>1371</v>
      </c>
      <c r="Q310" s="509" t="s">
        <v>1372</v>
      </c>
    </row>
    <row r="311" spans="1:17">
      <c r="A311" s="506">
        <v>1</v>
      </c>
      <c r="B311" s="459" t="s">
        <v>30</v>
      </c>
      <c r="C311" s="461" t="s">
        <v>646</v>
      </c>
      <c r="D311" s="462" t="s">
        <v>647</v>
      </c>
      <c r="E311" s="461" t="s">
        <v>648</v>
      </c>
      <c r="F311" s="505"/>
      <c r="G311" s="505"/>
      <c r="H311" s="505"/>
      <c r="I311" s="505"/>
      <c r="J311" s="505"/>
      <c r="K311" s="505"/>
      <c r="L311" s="505"/>
      <c r="M311" s="505"/>
      <c r="N311" s="505"/>
      <c r="O311" s="505"/>
      <c r="P311" s="505"/>
      <c r="Q311" s="505"/>
    </row>
    <row r="312" spans="1:17">
      <c r="A312" s="506">
        <v>2</v>
      </c>
      <c r="B312" s="459" t="s">
        <v>30</v>
      </c>
      <c r="C312" s="461" t="s">
        <v>661</v>
      </c>
      <c r="D312" s="462" t="s">
        <v>662</v>
      </c>
      <c r="E312" s="461" t="s">
        <v>663</v>
      </c>
      <c r="F312" s="505"/>
      <c r="G312" s="505"/>
      <c r="H312" s="505"/>
      <c r="I312" s="505"/>
      <c r="J312" s="505"/>
      <c r="K312" s="505"/>
      <c r="L312" s="505"/>
      <c r="M312" s="505"/>
      <c r="N312" s="505"/>
      <c r="O312" s="505"/>
      <c r="P312" s="505"/>
      <c r="Q312" s="505"/>
    </row>
    <row r="313" spans="1:17">
      <c r="A313" s="506">
        <v>3</v>
      </c>
      <c r="B313" s="459" t="s">
        <v>30</v>
      </c>
      <c r="C313" s="461" t="s">
        <v>665</v>
      </c>
      <c r="D313" s="462" t="s">
        <v>666</v>
      </c>
      <c r="E313" s="461" t="s">
        <v>667</v>
      </c>
      <c r="F313" s="505"/>
      <c r="G313" s="505"/>
      <c r="H313" s="505"/>
      <c r="I313" s="505"/>
      <c r="J313" s="505"/>
      <c r="K313" s="505"/>
      <c r="L313" s="505"/>
      <c r="M313" s="505"/>
      <c r="N313" s="505"/>
      <c r="O313" s="505"/>
      <c r="P313" s="505"/>
      <c r="Q313" s="505"/>
    </row>
    <row r="314" spans="1:17">
      <c r="A314" s="506">
        <v>4</v>
      </c>
      <c r="B314" s="459" t="s">
        <v>30</v>
      </c>
      <c r="C314" s="461" t="s">
        <v>668</v>
      </c>
      <c r="D314" s="462" t="s">
        <v>669</v>
      </c>
      <c r="E314" s="461" t="s">
        <v>628</v>
      </c>
      <c r="F314" s="505"/>
      <c r="G314" s="505"/>
      <c r="H314" s="505"/>
      <c r="I314" s="505"/>
      <c r="J314" s="505"/>
      <c r="K314" s="505"/>
      <c r="L314" s="505"/>
      <c r="M314" s="505"/>
      <c r="N314" s="505"/>
      <c r="O314" s="505"/>
      <c r="P314" s="505"/>
      <c r="Q314" s="505"/>
    </row>
    <row r="315" spans="1:17">
      <c r="A315" s="506">
        <v>5</v>
      </c>
      <c r="B315" s="459" t="s">
        <v>30</v>
      </c>
      <c r="C315" s="461" t="s">
        <v>670</v>
      </c>
      <c r="D315" s="462" t="s">
        <v>671</v>
      </c>
      <c r="E315" s="461" t="s">
        <v>672</v>
      </c>
      <c r="F315" s="505"/>
      <c r="G315" s="505"/>
      <c r="H315" s="505"/>
      <c r="I315" s="505"/>
      <c r="J315" s="505"/>
      <c r="K315" s="505"/>
      <c r="L315" s="505"/>
      <c r="M315" s="505"/>
      <c r="N315" s="505"/>
      <c r="O315" s="505"/>
      <c r="P315" s="505"/>
      <c r="Q315" s="505"/>
    </row>
    <row r="316" spans="1:17">
      <c r="A316" s="506">
        <v>6</v>
      </c>
      <c r="B316" s="459" t="s">
        <v>30</v>
      </c>
      <c r="C316" s="461" t="s">
        <v>673</v>
      </c>
      <c r="D316" s="462" t="s">
        <v>674</v>
      </c>
      <c r="E316" s="461" t="s">
        <v>675</v>
      </c>
      <c r="F316" s="505"/>
      <c r="G316" s="505"/>
      <c r="H316" s="505"/>
      <c r="I316" s="505"/>
      <c r="J316" s="505"/>
      <c r="K316" s="505"/>
      <c r="L316" s="505"/>
      <c r="M316" s="505"/>
      <c r="N316" s="505"/>
      <c r="O316" s="505"/>
      <c r="P316" s="505"/>
      <c r="Q316" s="505"/>
    </row>
    <row r="317" spans="1:17">
      <c r="A317" s="506">
        <v>7</v>
      </c>
      <c r="B317" s="459" t="s">
        <v>30</v>
      </c>
      <c r="C317" s="461" t="s">
        <v>695</v>
      </c>
      <c r="D317" s="462" t="s">
        <v>696</v>
      </c>
      <c r="E317" s="461" t="s">
        <v>550</v>
      </c>
      <c r="F317" s="505"/>
      <c r="G317" s="505"/>
      <c r="H317" s="505"/>
      <c r="I317" s="505"/>
      <c r="J317" s="505"/>
      <c r="K317" s="505"/>
      <c r="L317" s="505"/>
      <c r="M317" s="505"/>
      <c r="N317" s="505"/>
      <c r="O317" s="505"/>
      <c r="P317" s="505"/>
      <c r="Q317" s="505"/>
    </row>
    <row r="318" spans="1:17">
      <c r="A318" s="506">
        <v>8</v>
      </c>
      <c r="B318" s="459" t="s">
        <v>30</v>
      </c>
      <c r="C318" s="461" t="s">
        <v>700</v>
      </c>
      <c r="D318" s="462" t="s">
        <v>701</v>
      </c>
      <c r="E318" s="461" t="s">
        <v>702</v>
      </c>
      <c r="F318" s="505"/>
      <c r="G318" s="505"/>
      <c r="H318" s="505"/>
      <c r="I318" s="505"/>
      <c r="J318" s="505"/>
      <c r="K318" s="505"/>
      <c r="L318" s="505"/>
      <c r="M318" s="505"/>
      <c r="N318" s="505"/>
      <c r="O318" s="505"/>
      <c r="P318" s="505"/>
      <c r="Q318" s="505"/>
    </row>
    <row r="319" spans="1:17">
      <c r="A319" s="506">
        <v>9</v>
      </c>
      <c r="B319" s="459" t="s">
        <v>30</v>
      </c>
      <c r="C319" s="461" t="s">
        <v>729</v>
      </c>
      <c r="D319" s="462" t="s">
        <v>730</v>
      </c>
      <c r="E319" s="461" t="s">
        <v>731</v>
      </c>
      <c r="F319" s="505"/>
      <c r="G319" s="505"/>
      <c r="H319" s="505"/>
      <c r="I319" s="505"/>
      <c r="J319" s="505"/>
      <c r="K319" s="505"/>
      <c r="L319" s="505"/>
      <c r="M319" s="505"/>
      <c r="N319" s="505"/>
      <c r="O319" s="505"/>
      <c r="P319" s="505"/>
      <c r="Q319" s="505"/>
    </row>
    <row r="320" spans="1:17">
      <c r="A320" s="506">
        <v>10</v>
      </c>
      <c r="B320" s="459" t="s">
        <v>30</v>
      </c>
      <c r="C320" s="461" t="s">
        <v>735</v>
      </c>
      <c r="D320" s="462" t="s">
        <v>736</v>
      </c>
      <c r="E320" s="461" t="s">
        <v>737</v>
      </c>
      <c r="F320" s="505"/>
      <c r="G320" s="505"/>
      <c r="H320" s="505"/>
      <c r="I320" s="505"/>
      <c r="J320" s="505"/>
      <c r="K320" s="505"/>
      <c r="L320" s="505"/>
      <c r="M320" s="505"/>
      <c r="N320" s="505"/>
      <c r="O320" s="505"/>
      <c r="P320" s="505"/>
      <c r="Q320" s="505"/>
    </row>
    <row r="321" spans="1:17">
      <c r="A321" s="506">
        <v>11</v>
      </c>
      <c r="B321" s="459" t="s">
        <v>30</v>
      </c>
      <c r="C321" s="461" t="s">
        <v>741</v>
      </c>
      <c r="D321" s="462" t="s">
        <v>742</v>
      </c>
      <c r="E321" s="461" t="s">
        <v>743</v>
      </c>
      <c r="F321" s="505"/>
      <c r="G321" s="505"/>
      <c r="H321" s="505"/>
      <c r="I321" s="505"/>
      <c r="J321" s="505"/>
      <c r="K321" s="505"/>
      <c r="L321" s="505"/>
      <c r="M321" s="505"/>
      <c r="N321" s="505"/>
      <c r="O321" s="505"/>
      <c r="P321" s="505"/>
      <c r="Q321" s="505"/>
    </row>
    <row r="322" spans="1:17">
      <c r="A322" s="506">
        <v>12</v>
      </c>
      <c r="B322" s="459" t="s">
        <v>30</v>
      </c>
      <c r="C322" s="461" t="s">
        <v>747</v>
      </c>
      <c r="D322" s="462" t="s">
        <v>748</v>
      </c>
      <c r="E322" s="461" t="s">
        <v>749</v>
      </c>
      <c r="F322" s="505"/>
      <c r="G322" s="505"/>
      <c r="H322" s="505"/>
      <c r="I322" s="505"/>
      <c r="J322" s="505"/>
      <c r="K322" s="505"/>
      <c r="L322" s="505"/>
      <c r="M322" s="505"/>
      <c r="N322" s="505"/>
      <c r="O322" s="505"/>
      <c r="P322" s="505"/>
      <c r="Q322" s="505"/>
    </row>
    <row r="323" spans="1:17">
      <c r="A323" s="506">
        <v>13</v>
      </c>
      <c r="B323" s="459" t="s">
        <v>30</v>
      </c>
      <c r="C323" s="461" t="s">
        <v>753</v>
      </c>
      <c r="D323" s="462" t="s">
        <v>754</v>
      </c>
      <c r="E323" s="461" t="s">
        <v>734</v>
      </c>
      <c r="F323" s="505"/>
      <c r="G323" s="505"/>
      <c r="H323" s="505"/>
      <c r="I323" s="505"/>
      <c r="J323" s="505"/>
      <c r="K323" s="505"/>
      <c r="L323" s="505"/>
      <c r="M323" s="505"/>
      <c r="N323" s="505"/>
      <c r="O323" s="505"/>
      <c r="P323" s="505"/>
      <c r="Q323" s="505"/>
    </row>
    <row r="324" spans="1:17">
      <c r="A324" s="506">
        <v>14</v>
      </c>
      <c r="B324" s="459" t="s">
        <v>30</v>
      </c>
      <c r="C324" s="461" t="s">
        <v>755</v>
      </c>
      <c r="D324" s="462" t="s">
        <v>756</v>
      </c>
      <c r="E324" s="461" t="s">
        <v>757</v>
      </c>
      <c r="F324" s="505"/>
      <c r="G324" s="505"/>
      <c r="H324" s="505"/>
      <c r="I324" s="505"/>
      <c r="J324" s="505"/>
      <c r="K324" s="505"/>
      <c r="L324" s="505"/>
      <c r="M324" s="505"/>
      <c r="N324" s="505"/>
      <c r="O324" s="505"/>
      <c r="P324" s="505"/>
      <c r="Q324" s="505"/>
    </row>
    <row r="325" spans="1:17">
      <c r="A325" s="506">
        <v>15</v>
      </c>
      <c r="B325" s="476" t="s">
        <v>174</v>
      </c>
      <c r="C325" s="504" t="s">
        <v>980</v>
      </c>
      <c r="D325" s="477" t="s">
        <v>981</v>
      </c>
      <c r="E325" s="478">
        <v>39017</v>
      </c>
      <c r="F325" s="505"/>
      <c r="G325" s="505"/>
      <c r="H325" s="505"/>
      <c r="I325" s="505"/>
      <c r="J325" s="505"/>
      <c r="K325" s="505"/>
      <c r="L325" s="505"/>
      <c r="M325" s="505"/>
      <c r="N325" s="505"/>
      <c r="O325" s="505"/>
      <c r="P325" s="505"/>
      <c r="Q325" s="505"/>
    </row>
    <row r="326" spans="1:17">
      <c r="A326" s="506">
        <v>16</v>
      </c>
      <c r="B326" s="476" t="s">
        <v>174</v>
      </c>
      <c r="C326" s="504" t="s">
        <v>988</v>
      </c>
      <c r="D326" s="477" t="s">
        <v>989</v>
      </c>
      <c r="E326" s="478">
        <v>39238</v>
      </c>
      <c r="F326" s="505"/>
      <c r="G326" s="505"/>
      <c r="H326" s="505"/>
      <c r="I326" s="505"/>
      <c r="J326" s="505"/>
      <c r="K326" s="505"/>
      <c r="L326" s="505"/>
      <c r="M326" s="505"/>
      <c r="N326" s="505"/>
      <c r="O326" s="505"/>
      <c r="P326" s="505"/>
      <c r="Q326" s="505"/>
    </row>
    <row r="327" spans="1:17">
      <c r="A327" s="506">
        <v>17</v>
      </c>
      <c r="B327" s="476" t="s">
        <v>174</v>
      </c>
      <c r="C327" s="504" t="s">
        <v>994</v>
      </c>
      <c r="D327" s="477" t="s">
        <v>995</v>
      </c>
      <c r="E327" s="478">
        <v>39116</v>
      </c>
      <c r="F327" s="505"/>
      <c r="G327" s="505"/>
      <c r="H327" s="505"/>
      <c r="I327" s="505"/>
      <c r="J327" s="505"/>
      <c r="K327" s="505"/>
      <c r="L327" s="505"/>
      <c r="M327" s="505"/>
      <c r="N327" s="505"/>
      <c r="O327" s="505"/>
      <c r="P327" s="505"/>
      <c r="Q327" s="505"/>
    </row>
    <row r="328" spans="1:17">
      <c r="A328" s="506">
        <v>18</v>
      </c>
      <c r="B328" s="476" t="s">
        <v>174</v>
      </c>
      <c r="C328" s="504" t="s">
        <v>1014</v>
      </c>
      <c r="D328" s="477" t="s">
        <v>1015</v>
      </c>
      <c r="E328" s="478">
        <v>39119</v>
      </c>
      <c r="F328" s="505"/>
      <c r="G328" s="505"/>
      <c r="H328" s="505"/>
      <c r="I328" s="505"/>
      <c r="J328" s="505"/>
      <c r="K328" s="505"/>
      <c r="L328" s="505"/>
      <c r="M328" s="505"/>
      <c r="N328" s="505"/>
      <c r="O328" s="505"/>
      <c r="P328" s="505"/>
      <c r="Q328" s="505"/>
    </row>
    <row r="329" spans="1:17">
      <c r="A329" s="506">
        <v>19</v>
      </c>
      <c r="B329" s="476" t="s">
        <v>174</v>
      </c>
      <c r="C329" s="504" t="s">
        <v>1036</v>
      </c>
      <c r="D329" s="477" t="s">
        <v>1037</v>
      </c>
      <c r="E329" s="478">
        <v>39349</v>
      </c>
      <c r="F329" s="505"/>
      <c r="G329" s="505"/>
      <c r="H329" s="505"/>
      <c r="I329" s="505"/>
      <c r="J329" s="505"/>
      <c r="K329" s="505"/>
      <c r="L329" s="505"/>
      <c r="M329" s="505"/>
      <c r="N329" s="505"/>
      <c r="O329" s="505"/>
      <c r="P329" s="505"/>
      <c r="Q329" s="505"/>
    </row>
    <row r="330" spans="1:17">
      <c r="A330" s="506">
        <v>20</v>
      </c>
      <c r="B330" s="476" t="s">
        <v>174</v>
      </c>
      <c r="C330" s="504" t="s">
        <v>1038</v>
      </c>
      <c r="D330" s="477" t="s">
        <v>1039</v>
      </c>
      <c r="E330" s="478">
        <v>39346</v>
      </c>
      <c r="F330" s="505"/>
      <c r="G330" s="505"/>
      <c r="H330" s="505"/>
      <c r="I330" s="505"/>
      <c r="J330" s="505"/>
      <c r="K330" s="505"/>
      <c r="L330" s="505"/>
      <c r="M330" s="505"/>
      <c r="N330" s="505"/>
      <c r="O330" s="505"/>
      <c r="P330" s="505"/>
      <c r="Q330" s="505"/>
    </row>
    <row r="331" spans="1:17">
      <c r="A331" s="506">
        <v>21</v>
      </c>
      <c r="B331" s="476" t="s">
        <v>174</v>
      </c>
      <c r="C331" s="504" t="s">
        <v>1048</v>
      </c>
      <c r="D331" s="477" t="s">
        <v>1049</v>
      </c>
      <c r="E331" s="478">
        <v>39086</v>
      </c>
      <c r="F331" s="505"/>
      <c r="G331" s="505"/>
      <c r="H331" s="505"/>
      <c r="I331" s="505"/>
      <c r="J331" s="505"/>
      <c r="K331" s="505"/>
      <c r="L331" s="505"/>
      <c r="M331" s="505"/>
      <c r="N331" s="505"/>
      <c r="O331" s="505"/>
      <c r="P331" s="505"/>
      <c r="Q331" s="505"/>
    </row>
    <row r="332" spans="1:17">
      <c r="A332" s="506">
        <v>22</v>
      </c>
      <c r="B332" s="476" t="s">
        <v>174</v>
      </c>
      <c r="C332" s="504" t="s">
        <v>1052</v>
      </c>
      <c r="D332" s="477" t="s">
        <v>1053</v>
      </c>
      <c r="E332" s="478">
        <v>39165</v>
      </c>
      <c r="F332" s="505"/>
      <c r="G332" s="505"/>
      <c r="H332" s="505"/>
      <c r="I332" s="505"/>
      <c r="J332" s="505"/>
      <c r="K332" s="505"/>
      <c r="L332" s="505"/>
      <c r="M332" s="505"/>
      <c r="N332" s="505"/>
      <c r="O332" s="505"/>
      <c r="P332" s="505"/>
      <c r="Q332" s="505"/>
    </row>
    <row r="333" spans="1:17">
      <c r="A333" s="506">
        <v>23</v>
      </c>
      <c r="B333" s="476" t="s">
        <v>174</v>
      </c>
      <c r="C333" s="504" t="s">
        <v>1054</v>
      </c>
      <c r="D333" s="477" t="s">
        <v>1055</v>
      </c>
      <c r="E333" s="478">
        <v>39288</v>
      </c>
      <c r="F333" s="505"/>
      <c r="G333" s="505"/>
      <c r="H333" s="505"/>
      <c r="I333" s="505"/>
      <c r="J333" s="505"/>
      <c r="K333" s="505"/>
      <c r="L333" s="505"/>
      <c r="M333" s="505"/>
      <c r="N333" s="505"/>
      <c r="O333" s="505"/>
      <c r="P333" s="505"/>
      <c r="Q333" s="505"/>
    </row>
    <row r="334" spans="1:17">
      <c r="A334" s="506">
        <v>24</v>
      </c>
      <c r="B334" s="476" t="s">
        <v>174</v>
      </c>
      <c r="C334" s="504" t="s">
        <v>1056</v>
      </c>
      <c r="D334" s="477" t="s">
        <v>1057</v>
      </c>
      <c r="E334" s="478">
        <v>39319</v>
      </c>
      <c r="F334" s="505"/>
      <c r="G334" s="505"/>
      <c r="H334" s="505"/>
      <c r="I334" s="505"/>
      <c r="J334" s="505"/>
      <c r="K334" s="505"/>
      <c r="L334" s="505"/>
      <c r="M334" s="505"/>
      <c r="N334" s="505"/>
      <c r="O334" s="505"/>
      <c r="P334" s="505"/>
      <c r="Q334" s="505"/>
    </row>
    <row r="335" spans="1:17">
      <c r="A335" s="506">
        <v>25</v>
      </c>
      <c r="B335" s="476" t="s">
        <v>174</v>
      </c>
      <c r="C335" s="504" t="s">
        <v>1058</v>
      </c>
      <c r="D335" s="477" t="s">
        <v>1059</v>
      </c>
      <c r="E335" s="478">
        <v>39231</v>
      </c>
      <c r="F335" s="505"/>
      <c r="G335" s="505"/>
      <c r="H335" s="505"/>
      <c r="I335" s="505"/>
      <c r="J335" s="505"/>
      <c r="K335" s="505"/>
      <c r="L335" s="505"/>
      <c r="M335" s="505"/>
      <c r="N335" s="505"/>
      <c r="O335" s="505"/>
      <c r="P335" s="505"/>
      <c r="Q335" s="505"/>
    </row>
    <row r="336" spans="1:17">
      <c r="A336" s="506">
        <v>26</v>
      </c>
      <c r="B336" s="476" t="s">
        <v>174</v>
      </c>
      <c r="C336" s="508" t="s">
        <v>1064</v>
      </c>
      <c r="D336" s="477" t="s">
        <v>1065</v>
      </c>
      <c r="E336" s="478">
        <v>39182</v>
      </c>
      <c r="F336" s="505"/>
      <c r="G336" s="505"/>
      <c r="H336" s="505"/>
      <c r="I336" s="505"/>
      <c r="J336" s="505"/>
      <c r="K336" s="505"/>
      <c r="L336" s="505"/>
      <c r="M336" s="505"/>
      <c r="N336" s="505"/>
      <c r="O336" s="505"/>
      <c r="P336" s="505"/>
      <c r="Q336" s="505"/>
    </row>
    <row r="359" spans="1:17" ht="18.75">
      <c r="A359" s="941" t="s">
        <v>1377</v>
      </c>
      <c r="B359" s="941"/>
      <c r="C359" s="941"/>
      <c r="D359" s="941"/>
      <c r="E359" s="941"/>
      <c r="F359" s="941"/>
      <c r="G359" s="941"/>
      <c r="H359" s="941"/>
      <c r="I359" s="941"/>
      <c r="J359" s="941"/>
      <c r="K359" s="941"/>
      <c r="L359" s="941"/>
      <c r="M359" s="941"/>
      <c r="N359" s="941"/>
      <c r="O359" s="941"/>
      <c r="P359" s="941"/>
      <c r="Q359" s="941"/>
    </row>
    <row r="360" spans="1:17" ht="15" customHeight="1">
      <c r="A360" s="943" t="s">
        <v>1385</v>
      </c>
      <c r="B360" s="943"/>
      <c r="C360" s="943"/>
      <c r="D360" s="943"/>
      <c r="E360" s="943"/>
      <c r="F360" s="943"/>
      <c r="G360" s="943"/>
      <c r="H360" s="943"/>
      <c r="I360" s="943"/>
      <c r="J360" s="943"/>
      <c r="K360" s="943"/>
      <c r="L360" s="943"/>
      <c r="M360" s="943"/>
      <c r="N360" s="943"/>
      <c r="O360" s="943"/>
      <c r="P360" s="943"/>
      <c r="Q360" s="943"/>
    </row>
    <row r="361" spans="1:17">
      <c r="A361" s="507" t="s">
        <v>468</v>
      </c>
      <c r="B361" s="453" t="s">
        <v>311</v>
      </c>
      <c r="C361" s="454" t="s">
        <v>506</v>
      </c>
      <c r="D361" s="455" t="s">
        <v>507</v>
      </c>
      <c r="E361" s="456" t="s">
        <v>508</v>
      </c>
      <c r="F361" s="509" t="s">
        <v>1361</v>
      </c>
      <c r="G361" s="509" t="s">
        <v>1362</v>
      </c>
      <c r="H361" s="509" t="s">
        <v>1363</v>
      </c>
      <c r="I361" s="509" t="s">
        <v>1364</v>
      </c>
      <c r="J361" s="509" t="s">
        <v>1365</v>
      </c>
      <c r="K361" s="509" t="s">
        <v>1366</v>
      </c>
      <c r="L361" s="509" t="s">
        <v>1367</v>
      </c>
      <c r="M361" s="509" t="s">
        <v>1368</v>
      </c>
      <c r="N361" s="509" t="s">
        <v>1369</v>
      </c>
      <c r="O361" s="509" t="s">
        <v>1370</v>
      </c>
      <c r="P361" s="509" t="s">
        <v>1371</v>
      </c>
      <c r="Q361" s="509" t="s">
        <v>1372</v>
      </c>
    </row>
    <row r="362" spans="1:17">
      <c r="A362" s="506">
        <v>1</v>
      </c>
      <c r="B362" s="459" t="s">
        <v>27</v>
      </c>
      <c r="C362" s="461" t="s">
        <v>524</v>
      </c>
      <c r="D362" s="462" t="s">
        <v>525</v>
      </c>
      <c r="E362" s="461" t="s">
        <v>526</v>
      </c>
      <c r="F362" s="505"/>
      <c r="G362" s="505"/>
      <c r="H362" s="505"/>
      <c r="I362" s="505"/>
      <c r="J362" s="505"/>
      <c r="K362" s="505"/>
      <c r="L362" s="505"/>
      <c r="M362" s="505"/>
      <c r="N362" s="505"/>
      <c r="O362" s="505"/>
      <c r="P362" s="505"/>
      <c r="Q362" s="505"/>
    </row>
    <row r="363" spans="1:17">
      <c r="A363" s="506">
        <v>2</v>
      </c>
      <c r="B363" s="459" t="s">
        <v>27</v>
      </c>
      <c r="C363" s="461" t="s">
        <v>527</v>
      </c>
      <c r="D363" s="462" t="s">
        <v>528</v>
      </c>
      <c r="E363" s="461" t="s">
        <v>529</v>
      </c>
      <c r="F363" s="505"/>
      <c r="G363" s="505"/>
      <c r="H363" s="505"/>
      <c r="I363" s="505"/>
      <c r="J363" s="505"/>
      <c r="K363" s="505"/>
      <c r="L363" s="505"/>
      <c r="M363" s="505"/>
      <c r="N363" s="505"/>
      <c r="O363" s="505"/>
      <c r="P363" s="505"/>
      <c r="Q363" s="505"/>
    </row>
    <row r="364" spans="1:17">
      <c r="A364" s="506">
        <v>3</v>
      </c>
      <c r="B364" s="459" t="s">
        <v>27</v>
      </c>
      <c r="C364" s="461" t="s">
        <v>530</v>
      </c>
      <c r="D364" s="462" t="s">
        <v>531</v>
      </c>
      <c r="E364" s="461" t="s">
        <v>532</v>
      </c>
      <c r="F364" s="505"/>
      <c r="G364" s="505"/>
      <c r="H364" s="505"/>
      <c r="I364" s="505"/>
      <c r="J364" s="505"/>
      <c r="K364" s="505"/>
      <c r="L364" s="505"/>
      <c r="M364" s="505"/>
      <c r="N364" s="505"/>
      <c r="O364" s="505"/>
      <c r="P364" s="505"/>
      <c r="Q364" s="505"/>
    </row>
    <row r="365" spans="1:17">
      <c r="A365" s="506">
        <v>4</v>
      </c>
      <c r="B365" s="459" t="s">
        <v>27</v>
      </c>
      <c r="C365" s="461" t="s">
        <v>539</v>
      </c>
      <c r="D365" s="462" t="s">
        <v>540</v>
      </c>
      <c r="E365" s="461" t="s">
        <v>541</v>
      </c>
      <c r="F365" s="505"/>
      <c r="G365" s="505"/>
      <c r="H365" s="505"/>
      <c r="I365" s="505"/>
      <c r="J365" s="505"/>
      <c r="K365" s="505"/>
      <c r="L365" s="505"/>
      <c r="M365" s="505"/>
      <c r="N365" s="505"/>
      <c r="O365" s="505"/>
      <c r="P365" s="505"/>
      <c r="Q365" s="505"/>
    </row>
    <row r="366" spans="1:17">
      <c r="A366" s="506">
        <v>5</v>
      </c>
      <c r="B366" s="459" t="s">
        <v>27</v>
      </c>
      <c r="C366" s="461" t="s">
        <v>545</v>
      </c>
      <c r="D366" s="462" t="s">
        <v>546</v>
      </c>
      <c r="E366" s="461" t="s">
        <v>547</v>
      </c>
      <c r="F366" s="505"/>
      <c r="G366" s="505"/>
      <c r="H366" s="505"/>
      <c r="I366" s="505"/>
      <c r="J366" s="505"/>
      <c r="K366" s="505"/>
      <c r="L366" s="505"/>
      <c r="M366" s="505"/>
      <c r="N366" s="505"/>
      <c r="O366" s="505"/>
      <c r="P366" s="505"/>
      <c r="Q366" s="505"/>
    </row>
    <row r="367" spans="1:17">
      <c r="A367" s="506">
        <v>6</v>
      </c>
      <c r="B367" s="459" t="s">
        <v>27</v>
      </c>
      <c r="C367" s="461" t="s">
        <v>569</v>
      </c>
      <c r="D367" s="462" t="s">
        <v>570</v>
      </c>
      <c r="E367" s="461" t="s">
        <v>571</v>
      </c>
      <c r="F367" s="505"/>
      <c r="G367" s="505"/>
      <c r="H367" s="505"/>
      <c r="I367" s="505"/>
      <c r="J367" s="505"/>
      <c r="K367" s="505"/>
      <c r="L367" s="505"/>
      <c r="M367" s="505"/>
      <c r="N367" s="505"/>
      <c r="O367" s="505"/>
      <c r="P367" s="505"/>
      <c r="Q367" s="505"/>
    </row>
    <row r="368" spans="1:17">
      <c r="A368" s="506">
        <v>7</v>
      </c>
      <c r="B368" s="459" t="s">
        <v>27</v>
      </c>
      <c r="C368" s="461" t="s">
        <v>572</v>
      </c>
      <c r="D368" s="462" t="s">
        <v>573</v>
      </c>
      <c r="E368" s="461" t="s">
        <v>574</v>
      </c>
      <c r="F368" s="505"/>
      <c r="G368" s="505"/>
      <c r="H368" s="505"/>
      <c r="I368" s="505"/>
      <c r="J368" s="505"/>
      <c r="K368" s="505"/>
      <c r="L368" s="505"/>
      <c r="M368" s="505"/>
      <c r="N368" s="505"/>
      <c r="O368" s="505"/>
      <c r="P368" s="505"/>
      <c r="Q368" s="505"/>
    </row>
    <row r="369" spans="1:17">
      <c r="A369" s="506">
        <v>8</v>
      </c>
      <c r="B369" s="459" t="s">
        <v>27</v>
      </c>
      <c r="C369" s="461" t="s">
        <v>578</v>
      </c>
      <c r="D369" s="462" t="s">
        <v>579</v>
      </c>
      <c r="E369" s="461" t="s">
        <v>580</v>
      </c>
      <c r="F369" s="505"/>
      <c r="G369" s="505"/>
      <c r="H369" s="505"/>
      <c r="I369" s="505"/>
      <c r="J369" s="505"/>
      <c r="K369" s="505"/>
      <c r="L369" s="505"/>
      <c r="M369" s="505"/>
      <c r="N369" s="505"/>
      <c r="O369" s="505"/>
      <c r="P369" s="505"/>
      <c r="Q369" s="505"/>
    </row>
    <row r="370" spans="1:17">
      <c r="A370" s="506">
        <v>9</v>
      </c>
      <c r="B370" s="459" t="s">
        <v>27</v>
      </c>
      <c r="C370" s="461" t="s">
        <v>590</v>
      </c>
      <c r="D370" s="462" t="s">
        <v>591</v>
      </c>
      <c r="E370" s="461" t="s">
        <v>592</v>
      </c>
      <c r="F370" s="505"/>
      <c r="G370" s="505"/>
      <c r="H370" s="505"/>
      <c r="I370" s="505"/>
      <c r="J370" s="505"/>
      <c r="K370" s="505"/>
      <c r="L370" s="505"/>
      <c r="M370" s="505"/>
      <c r="N370" s="505"/>
      <c r="O370" s="505"/>
      <c r="P370" s="505"/>
      <c r="Q370" s="505"/>
    </row>
    <row r="371" spans="1:17">
      <c r="A371" s="506">
        <v>10</v>
      </c>
      <c r="B371" s="459" t="s">
        <v>27</v>
      </c>
      <c r="C371" s="461" t="s">
        <v>596</v>
      </c>
      <c r="D371" s="462" t="s">
        <v>597</v>
      </c>
      <c r="E371" s="461" t="s">
        <v>598</v>
      </c>
      <c r="F371" s="505"/>
      <c r="G371" s="505"/>
      <c r="H371" s="505"/>
      <c r="I371" s="505"/>
      <c r="J371" s="505"/>
      <c r="K371" s="505"/>
      <c r="L371" s="505"/>
      <c r="M371" s="505"/>
      <c r="N371" s="505"/>
      <c r="O371" s="505"/>
      <c r="P371" s="505"/>
      <c r="Q371" s="505"/>
    </row>
    <row r="372" spans="1:17">
      <c r="A372" s="506">
        <v>11</v>
      </c>
      <c r="B372" s="459" t="s">
        <v>27</v>
      </c>
      <c r="C372" s="461" t="s">
        <v>605</v>
      </c>
      <c r="D372" s="462" t="s">
        <v>606</v>
      </c>
      <c r="E372" s="461" t="s">
        <v>607</v>
      </c>
      <c r="F372" s="505"/>
      <c r="G372" s="505"/>
      <c r="H372" s="505"/>
      <c r="I372" s="505"/>
      <c r="J372" s="505"/>
      <c r="K372" s="505"/>
      <c r="L372" s="505"/>
      <c r="M372" s="505"/>
      <c r="N372" s="505"/>
      <c r="O372" s="505"/>
      <c r="P372" s="505"/>
      <c r="Q372" s="505"/>
    </row>
    <row r="373" spans="1:17">
      <c r="A373" s="506">
        <v>12</v>
      </c>
      <c r="B373" s="459" t="s">
        <v>27</v>
      </c>
      <c r="C373" s="461" t="s">
        <v>608</v>
      </c>
      <c r="D373" s="462" t="s">
        <v>609</v>
      </c>
      <c r="E373" s="461" t="s">
        <v>610</v>
      </c>
      <c r="F373" s="505"/>
      <c r="G373" s="505"/>
      <c r="H373" s="505"/>
      <c r="I373" s="505"/>
      <c r="J373" s="505"/>
      <c r="K373" s="505"/>
      <c r="L373" s="505"/>
      <c r="M373" s="505"/>
      <c r="N373" s="505"/>
      <c r="O373" s="505"/>
      <c r="P373" s="505"/>
      <c r="Q373" s="505"/>
    </row>
    <row r="374" spans="1:17">
      <c r="A374" s="506">
        <v>13</v>
      </c>
      <c r="B374" s="459" t="s">
        <v>27</v>
      </c>
      <c r="C374" s="461" t="s">
        <v>611</v>
      </c>
      <c r="D374" s="462" t="s">
        <v>612</v>
      </c>
      <c r="E374" s="461" t="s">
        <v>613</v>
      </c>
      <c r="F374" s="505"/>
      <c r="G374" s="505"/>
      <c r="H374" s="505"/>
      <c r="I374" s="505"/>
      <c r="J374" s="505"/>
      <c r="K374" s="505"/>
      <c r="L374" s="505"/>
      <c r="M374" s="505"/>
      <c r="N374" s="505"/>
      <c r="O374" s="505"/>
      <c r="P374" s="505"/>
      <c r="Q374" s="505"/>
    </row>
    <row r="375" spans="1:17">
      <c r="A375" s="506">
        <v>14</v>
      </c>
      <c r="B375" s="459" t="s">
        <v>27</v>
      </c>
      <c r="C375" s="461" t="s">
        <v>614</v>
      </c>
      <c r="D375" s="462" t="s">
        <v>615</v>
      </c>
      <c r="E375" s="461" t="s">
        <v>616</v>
      </c>
      <c r="F375" s="505"/>
      <c r="G375" s="505"/>
      <c r="H375" s="505"/>
      <c r="I375" s="505"/>
      <c r="J375" s="505"/>
      <c r="K375" s="505"/>
      <c r="L375" s="505"/>
      <c r="M375" s="505"/>
      <c r="N375" s="505"/>
      <c r="O375" s="505"/>
      <c r="P375" s="505"/>
      <c r="Q375" s="505"/>
    </row>
    <row r="376" spans="1:17">
      <c r="A376" s="506">
        <v>15</v>
      </c>
      <c r="B376" s="459" t="s">
        <v>27</v>
      </c>
      <c r="C376" s="461" t="s">
        <v>617</v>
      </c>
      <c r="D376" s="462" t="s">
        <v>618</v>
      </c>
      <c r="E376" s="461" t="s">
        <v>619</v>
      </c>
      <c r="F376" s="505"/>
      <c r="G376" s="505"/>
      <c r="H376" s="505"/>
      <c r="I376" s="505"/>
      <c r="J376" s="505"/>
      <c r="K376" s="505"/>
      <c r="L376" s="505"/>
      <c r="M376" s="505"/>
      <c r="N376" s="505"/>
      <c r="O376" s="505"/>
      <c r="P376" s="505"/>
      <c r="Q376" s="505"/>
    </row>
    <row r="377" spans="1:17">
      <c r="A377" s="506">
        <v>16</v>
      </c>
      <c r="B377" s="459" t="s">
        <v>27</v>
      </c>
      <c r="C377" s="461" t="s">
        <v>620</v>
      </c>
      <c r="D377" s="462" t="s">
        <v>621</v>
      </c>
      <c r="E377" s="461" t="s">
        <v>622</v>
      </c>
      <c r="F377" s="505"/>
      <c r="G377" s="505"/>
      <c r="H377" s="505"/>
      <c r="I377" s="505"/>
      <c r="J377" s="505"/>
      <c r="K377" s="505"/>
      <c r="L377" s="505"/>
      <c r="M377" s="505"/>
      <c r="N377" s="505"/>
      <c r="O377" s="505"/>
      <c r="P377" s="505"/>
      <c r="Q377" s="505"/>
    </row>
    <row r="378" spans="1:17">
      <c r="A378" s="506">
        <v>17</v>
      </c>
      <c r="B378" s="459" t="s">
        <v>27</v>
      </c>
      <c r="C378" s="461" t="s">
        <v>623</v>
      </c>
      <c r="D378" s="462" t="s">
        <v>624</v>
      </c>
      <c r="E378" s="461" t="s">
        <v>625</v>
      </c>
      <c r="F378" s="505"/>
      <c r="G378" s="505"/>
      <c r="H378" s="505"/>
      <c r="I378" s="505"/>
      <c r="J378" s="505"/>
      <c r="K378" s="505"/>
      <c r="L378" s="505"/>
      <c r="M378" s="505"/>
      <c r="N378" s="505"/>
      <c r="O378" s="505"/>
      <c r="P378" s="505"/>
      <c r="Q378" s="505"/>
    </row>
    <row r="379" spans="1:17">
      <c r="A379" s="506">
        <v>18</v>
      </c>
      <c r="B379" s="481" t="s">
        <v>215</v>
      </c>
      <c r="C379" s="482" t="s">
        <v>1082</v>
      </c>
      <c r="D379" s="483" t="s">
        <v>1083</v>
      </c>
      <c r="E379" s="484">
        <v>39107</v>
      </c>
      <c r="F379" s="505"/>
      <c r="G379" s="505"/>
      <c r="H379" s="505"/>
      <c r="I379" s="505"/>
      <c r="J379" s="505"/>
      <c r="K379" s="505"/>
      <c r="L379" s="505"/>
      <c r="M379" s="505"/>
      <c r="N379" s="505"/>
      <c r="O379" s="505"/>
      <c r="P379" s="505"/>
      <c r="Q379" s="505"/>
    </row>
    <row r="380" spans="1:17">
      <c r="A380" s="506">
        <v>19</v>
      </c>
      <c r="B380" s="481" t="s">
        <v>215</v>
      </c>
      <c r="C380" s="482" t="s">
        <v>1092</v>
      </c>
      <c r="D380" s="483" t="s">
        <v>1093</v>
      </c>
      <c r="E380" s="484">
        <v>39235</v>
      </c>
      <c r="F380" s="505"/>
      <c r="G380" s="505"/>
      <c r="H380" s="505"/>
      <c r="I380" s="505"/>
      <c r="J380" s="505"/>
      <c r="K380" s="505"/>
      <c r="L380" s="505"/>
      <c r="M380" s="505"/>
      <c r="N380" s="505"/>
      <c r="O380" s="505"/>
      <c r="P380" s="505"/>
      <c r="Q380" s="505"/>
    </row>
    <row r="381" spans="1:17">
      <c r="A381" s="506">
        <v>20</v>
      </c>
      <c r="B381" s="481" t="s">
        <v>215</v>
      </c>
      <c r="C381" s="482" t="s">
        <v>1107</v>
      </c>
      <c r="D381" s="483" t="s">
        <v>1108</v>
      </c>
      <c r="E381" s="484">
        <v>39092</v>
      </c>
      <c r="F381" s="505"/>
      <c r="G381" s="505"/>
      <c r="H381" s="505"/>
      <c r="I381" s="505"/>
      <c r="J381" s="505"/>
      <c r="K381" s="505"/>
      <c r="L381" s="505"/>
      <c r="M381" s="505"/>
      <c r="N381" s="505"/>
      <c r="O381" s="505"/>
      <c r="P381" s="505"/>
      <c r="Q381" s="505"/>
    </row>
    <row r="382" spans="1:17">
      <c r="A382" s="506">
        <v>21</v>
      </c>
      <c r="B382" s="481" t="s">
        <v>215</v>
      </c>
      <c r="C382" s="482" t="s">
        <v>1129</v>
      </c>
      <c r="D382" s="483" t="s">
        <v>1130</v>
      </c>
      <c r="E382" s="484">
        <v>38775</v>
      </c>
      <c r="F382" s="505"/>
      <c r="G382" s="505"/>
      <c r="H382" s="505"/>
      <c r="I382" s="505"/>
      <c r="J382" s="505"/>
      <c r="K382" s="505"/>
      <c r="L382" s="505"/>
      <c r="M382" s="505"/>
      <c r="N382" s="505"/>
      <c r="O382" s="505"/>
      <c r="P382" s="505"/>
      <c r="Q382" s="505"/>
    </row>
    <row r="383" spans="1:17">
      <c r="A383" s="506">
        <v>22</v>
      </c>
      <c r="B383" s="476" t="s">
        <v>216</v>
      </c>
      <c r="C383" s="460" t="s">
        <v>1162</v>
      </c>
      <c r="D383" s="462" t="s">
        <v>1163</v>
      </c>
      <c r="E383" s="490"/>
      <c r="F383" s="505"/>
      <c r="G383" s="505"/>
      <c r="H383" s="505"/>
      <c r="I383" s="505"/>
      <c r="J383" s="505"/>
      <c r="K383" s="505"/>
      <c r="L383" s="505"/>
      <c r="M383" s="505"/>
      <c r="N383" s="505"/>
      <c r="O383" s="505"/>
      <c r="P383" s="505"/>
      <c r="Q383" s="505"/>
    </row>
    <row r="384" spans="1:17">
      <c r="A384" s="506">
        <v>23</v>
      </c>
      <c r="B384" s="476" t="s">
        <v>216</v>
      </c>
      <c r="C384" s="460" t="s">
        <v>1165</v>
      </c>
      <c r="D384" s="462" t="s">
        <v>1166</v>
      </c>
      <c r="E384" s="490"/>
      <c r="F384" s="505"/>
      <c r="G384" s="505"/>
      <c r="H384" s="505"/>
      <c r="I384" s="505"/>
      <c r="J384" s="505"/>
      <c r="K384" s="505"/>
      <c r="L384" s="505"/>
      <c r="M384" s="505"/>
      <c r="N384" s="505"/>
      <c r="O384" s="505"/>
      <c r="P384" s="505"/>
      <c r="Q384" s="505"/>
    </row>
    <row r="385" spans="1:17">
      <c r="A385" s="506">
        <v>24</v>
      </c>
      <c r="B385" s="476" t="s">
        <v>216</v>
      </c>
      <c r="C385" s="460" t="s">
        <v>1168</v>
      </c>
      <c r="D385" s="462" t="s">
        <v>1169</v>
      </c>
      <c r="E385" s="490"/>
      <c r="F385" s="505"/>
      <c r="G385" s="505"/>
      <c r="H385" s="505"/>
      <c r="I385" s="505"/>
      <c r="J385" s="505"/>
      <c r="K385" s="505"/>
      <c r="L385" s="505"/>
      <c r="M385" s="505"/>
      <c r="N385" s="505"/>
      <c r="O385" s="505"/>
      <c r="P385" s="505"/>
      <c r="Q385" s="505"/>
    </row>
    <row r="386" spans="1:17">
      <c r="A386" s="506">
        <v>25</v>
      </c>
      <c r="B386" s="476" t="s">
        <v>216</v>
      </c>
      <c r="C386" s="460" t="s">
        <v>1170</v>
      </c>
      <c r="D386" s="462" t="s">
        <v>1171</v>
      </c>
      <c r="E386" s="490"/>
      <c r="F386" s="505"/>
      <c r="G386" s="505"/>
      <c r="H386" s="505"/>
      <c r="I386" s="505"/>
      <c r="J386" s="505"/>
      <c r="K386" s="505"/>
      <c r="L386" s="505"/>
      <c r="M386" s="505"/>
      <c r="N386" s="505"/>
      <c r="O386" s="505"/>
      <c r="P386" s="505"/>
      <c r="Q386" s="505"/>
    </row>
    <row r="387" spans="1:17">
      <c r="A387" s="506">
        <v>26</v>
      </c>
      <c r="B387" s="476" t="s">
        <v>216</v>
      </c>
      <c r="C387" s="460" t="s">
        <v>1178</v>
      </c>
      <c r="D387" s="462" t="s">
        <v>1179</v>
      </c>
      <c r="E387" s="490"/>
      <c r="F387" s="505"/>
      <c r="G387" s="505"/>
      <c r="H387" s="505"/>
      <c r="I387" s="505"/>
      <c r="J387" s="505"/>
      <c r="K387" s="505"/>
      <c r="L387" s="505"/>
      <c r="M387" s="505"/>
      <c r="N387" s="505"/>
      <c r="O387" s="505"/>
      <c r="P387" s="505"/>
      <c r="Q387" s="505"/>
    </row>
    <row r="388" spans="1:17">
      <c r="A388" s="506">
        <v>27</v>
      </c>
      <c r="B388" s="476" t="s">
        <v>216</v>
      </c>
      <c r="C388" s="460" t="s">
        <v>1189</v>
      </c>
      <c r="D388" s="462" t="s">
        <v>681</v>
      </c>
      <c r="E388" s="490"/>
      <c r="F388" s="505"/>
      <c r="G388" s="505"/>
      <c r="H388" s="505"/>
      <c r="I388" s="505"/>
      <c r="J388" s="505"/>
      <c r="K388" s="505"/>
      <c r="L388" s="505"/>
      <c r="M388" s="505"/>
      <c r="N388" s="505"/>
      <c r="O388" s="505"/>
      <c r="P388" s="505"/>
      <c r="Q388" s="505"/>
    </row>
    <row r="389" spans="1:17">
      <c r="A389" s="506">
        <v>28</v>
      </c>
      <c r="B389" s="476" t="s">
        <v>216</v>
      </c>
      <c r="C389" s="460" t="s">
        <v>1201</v>
      </c>
      <c r="D389" s="462" t="s">
        <v>1202</v>
      </c>
      <c r="E389" s="490"/>
      <c r="F389" s="505"/>
      <c r="G389" s="505"/>
      <c r="H389" s="505"/>
      <c r="I389" s="505"/>
      <c r="J389" s="505"/>
      <c r="K389" s="505"/>
      <c r="L389" s="505"/>
      <c r="M389" s="505"/>
      <c r="N389" s="505"/>
      <c r="O389" s="505"/>
      <c r="P389" s="505"/>
      <c r="Q389" s="505"/>
    </row>
    <row r="390" spans="1:17">
      <c r="A390" s="506">
        <v>29</v>
      </c>
      <c r="B390" s="476" t="s">
        <v>216</v>
      </c>
      <c r="C390" s="460" t="s">
        <v>1203</v>
      </c>
      <c r="D390" s="462" t="s">
        <v>1204</v>
      </c>
      <c r="E390" s="490"/>
      <c r="F390" s="505"/>
      <c r="G390" s="505"/>
      <c r="H390" s="505"/>
      <c r="I390" s="505"/>
      <c r="J390" s="505"/>
      <c r="K390" s="505"/>
      <c r="L390" s="505"/>
      <c r="M390" s="505"/>
      <c r="N390" s="505"/>
      <c r="O390" s="505"/>
      <c r="P390" s="505"/>
      <c r="Q390" s="505"/>
    </row>
    <row r="391" spans="1:17">
      <c r="A391" s="506">
        <v>30</v>
      </c>
      <c r="B391" s="476" t="s">
        <v>216</v>
      </c>
      <c r="C391" s="460" t="s">
        <v>1210</v>
      </c>
      <c r="D391" s="462" t="s">
        <v>1211</v>
      </c>
      <c r="E391" s="490"/>
      <c r="F391" s="505"/>
      <c r="G391" s="505"/>
      <c r="H391" s="505"/>
      <c r="I391" s="505"/>
      <c r="J391" s="505"/>
      <c r="K391" s="505"/>
      <c r="L391" s="505"/>
      <c r="M391" s="505"/>
      <c r="N391" s="505"/>
      <c r="O391" s="505"/>
      <c r="P391" s="505"/>
      <c r="Q391" s="505"/>
    </row>
    <row r="392" spans="1:17">
      <c r="A392" s="506">
        <v>31</v>
      </c>
      <c r="B392" s="476" t="s">
        <v>216</v>
      </c>
      <c r="C392" s="460" t="s">
        <v>1228</v>
      </c>
      <c r="D392" s="462" t="s">
        <v>1229</v>
      </c>
      <c r="E392" s="490"/>
      <c r="F392" s="505"/>
      <c r="G392" s="505"/>
      <c r="H392" s="505"/>
      <c r="I392" s="505"/>
      <c r="J392" s="505"/>
      <c r="K392" s="505"/>
      <c r="L392" s="505"/>
      <c r="M392" s="505"/>
      <c r="N392" s="505"/>
      <c r="O392" s="505"/>
      <c r="P392" s="505"/>
      <c r="Q392" s="505"/>
    </row>
    <row r="393" spans="1:17">
      <c r="A393" s="506">
        <v>32</v>
      </c>
      <c r="B393" s="476" t="s">
        <v>216</v>
      </c>
      <c r="C393" s="460" t="s">
        <v>1234</v>
      </c>
      <c r="D393" s="462" t="s">
        <v>1235</v>
      </c>
      <c r="E393" s="490"/>
      <c r="F393" s="505"/>
      <c r="G393" s="505"/>
      <c r="H393" s="505"/>
      <c r="I393" s="505"/>
      <c r="J393" s="505"/>
      <c r="K393" s="505"/>
      <c r="L393" s="505"/>
      <c r="M393" s="505"/>
      <c r="N393" s="505"/>
      <c r="O393" s="505"/>
      <c r="P393" s="505"/>
      <c r="Q393" s="505"/>
    </row>
    <row r="394" spans="1:17">
      <c r="A394" s="506">
        <v>33</v>
      </c>
      <c r="B394" s="476" t="s">
        <v>216</v>
      </c>
      <c r="C394" s="460" t="s">
        <v>1239</v>
      </c>
      <c r="D394" s="462" t="s">
        <v>1240</v>
      </c>
      <c r="E394" s="490"/>
      <c r="F394" s="505"/>
      <c r="G394" s="505"/>
      <c r="H394" s="505"/>
      <c r="I394" s="505"/>
      <c r="J394" s="505"/>
      <c r="K394" s="505"/>
      <c r="L394" s="505"/>
      <c r="M394" s="505"/>
      <c r="N394" s="505"/>
      <c r="O394" s="505"/>
      <c r="P394" s="505"/>
      <c r="Q394" s="505"/>
    </row>
    <row r="395" spans="1:17">
      <c r="A395" s="506">
        <v>34</v>
      </c>
      <c r="B395" s="476" t="s">
        <v>217</v>
      </c>
      <c r="C395" s="461" t="s">
        <v>1249</v>
      </c>
      <c r="D395" s="462" t="s">
        <v>1250</v>
      </c>
      <c r="E395" s="461" t="s">
        <v>1251</v>
      </c>
      <c r="F395" s="505"/>
      <c r="G395" s="505"/>
      <c r="H395" s="505"/>
      <c r="I395" s="505"/>
      <c r="J395" s="505"/>
      <c r="K395" s="505"/>
      <c r="L395" s="505"/>
      <c r="M395" s="505"/>
      <c r="N395" s="505"/>
      <c r="O395" s="505"/>
      <c r="P395" s="505"/>
      <c r="Q395" s="505"/>
    </row>
    <row r="410" spans="1:17" ht="18.75">
      <c r="A410" s="941" t="s">
        <v>1378</v>
      </c>
      <c r="B410" s="941"/>
      <c r="C410" s="941"/>
      <c r="D410" s="941"/>
      <c r="E410" s="941"/>
      <c r="F410" s="941"/>
      <c r="G410" s="941"/>
      <c r="H410" s="941"/>
      <c r="I410" s="941"/>
      <c r="J410" s="941"/>
      <c r="K410" s="941"/>
      <c r="L410" s="941"/>
      <c r="M410" s="941"/>
      <c r="N410" s="941"/>
      <c r="O410" s="941"/>
      <c r="P410" s="941"/>
      <c r="Q410" s="941"/>
    </row>
    <row r="411" spans="1:17" ht="15" customHeight="1">
      <c r="A411" s="943" t="s">
        <v>1385</v>
      </c>
      <c r="B411" s="943"/>
      <c r="C411" s="943"/>
      <c r="D411" s="943"/>
      <c r="E411" s="943"/>
      <c r="F411" s="943"/>
      <c r="G411" s="943"/>
      <c r="H411" s="943"/>
      <c r="I411" s="943"/>
      <c r="J411" s="943"/>
      <c r="K411" s="943"/>
      <c r="L411" s="943"/>
      <c r="M411" s="943"/>
      <c r="N411" s="943"/>
      <c r="O411" s="943"/>
      <c r="P411" s="943"/>
      <c r="Q411" s="943"/>
    </row>
    <row r="412" spans="1:17">
      <c r="A412" s="507" t="s">
        <v>468</v>
      </c>
      <c r="B412" s="453" t="s">
        <v>311</v>
      </c>
      <c r="C412" s="454" t="s">
        <v>506</v>
      </c>
      <c r="D412" s="455" t="s">
        <v>507</v>
      </c>
      <c r="E412" s="456" t="s">
        <v>508</v>
      </c>
      <c r="F412" s="509" t="s">
        <v>1361</v>
      </c>
      <c r="G412" s="509" t="s">
        <v>1362</v>
      </c>
      <c r="H412" s="509" t="s">
        <v>1363</v>
      </c>
      <c r="I412" s="509" t="s">
        <v>1364</v>
      </c>
      <c r="J412" s="509" t="s">
        <v>1365</v>
      </c>
      <c r="K412" s="509" t="s">
        <v>1366</v>
      </c>
      <c r="L412" s="509" t="s">
        <v>1367</v>
      </c>
      <c r="M412" s="509" t="s">
        <v>1368</v>
      </c>
      <c r="N412" s="509" t="s">
        <v>1369</v>
      </c>
      <c r="O412" s="509" t="s">
        <v>1370</v>
      </c>
      <c r="P412" s="509" t="s">
        <v>1371</v>
      </c>
      <c r="Q412" s="509" t="s">
        <v>1372</v>
      </c>
    </row>
    <row r="413" spans="1:17">
      <c r="A413" s="506">
        <v>1</v>
      </c>
      <c r="B413" s="466" t="s">
        <v>20</v>
      </c>
      <c r="C413" s="467" t="s">
        <v>770</v>
      </c>
      <c r="D413" s="469" t="s">
        <v>771</v>
      </c>
      <c r="E413" s="470" t="s">
        <v>772</v>
      </c>
      <c r="F413" s="505"/>
      <c r="G413" s="505"/>
      <c r="H413" s="505"/>
      <c r="I413" s="505"/>
      <c r="J413" s="505"/>
      <c r="K413" s="505"/>
      <c r="L413" s="505"/>
      <c r="M413" s="505"/>
      <c r="N413" s="505"/>
      <c r="O413" s="505"/>
      <c r="P413" s="505"/>
      <c r="Q413" s="505"/>
    </row>
    <row r="414" spans="1:17">
      <c r="A414" s="506">
        <v>2</v>
      </c>
      <c r="B414" s="466" t="s">
        <v>20</v>
      </c>
      <c r="C414" s="467" t="s">
        <v>790</v>
      </c>
      <c r="D414" s="469" t="s">
        <v>791</v>
      </c>
      <c r="E414" s="470" t="s">
        <v>792</v>
      </c>
      <c r="F414" s="505"/>
      <c r="G414" s="505"/>
      <c r="H414" s="505"/>
      <c r="I414" s="505"/>
      <c r="J414" s="505"/>
      <c r="K414" s="505"/>
      <c r="L414" s="505"/>
      <c r="M414" s="505"/>
      <c r="N414" s="505"/>
      <c r="O414" s="505"/>
      <c r="P414" s="505"/>
      <c r="Q414" s="505"/>
    </row>
    <row r="415" spans="1:17">
      <c r="A415" s="506">
        <v>3</v>
      </c>
      <c r="B415" s="466" t="s">
        <v>20</v>
      </c>
      <c r="C415" s="467" t="s">
        <v>799</v>
      </c>
      <c r="D415" s="469" t="s">
        <v>800</v>
      </c>
      <c r="E415" s="470" t="s">
        <v>801</v>
      </c>
      <c r="F415" s="505"/>
      <c r="G415" s="505"/>
      <c r="H415" s="505"/>
      <c r="I415" s="505"/>
      <c r="J415" s="505"/>
      <c r="K415" s="505"/>
      <c r="L415" s="505"/>
      <c r="M415" s="505"/>
      <c r="N415" s="505"/>
      <c r="O415" s="505"/>
      <c r="P415" s="505"/>
      <c r="Q415" s="505"/>
    </row>
    <row r="416" spans="1:17">
      <c r="A416" s="506">
        <v>4</v>
      </c>
      <c r="B416" s="466" t="s">
        <v>20</v>
      </c>
      <c r="C416" s="467" t="s">
        <v>803</v>
      </c>
      <c r="D416" s="469" t="s">
        <v>804</v>
      </c>
      <c r="E416" s="470" t="s">
        <v>805</v>
      </c>
      <c r="F416" s="505"/>
      <c r="G416" s="505"/>
      <c r="H416" s="505"/>
      <c r="I416" s="505"/>
      <c r="J416" s="505"/>
      <c r="K416" s="505"/>
      <c r="L416" s="505"/>
      <c r="M416" s="505"/>
      <c r="N416" s="505"/>
      <c r="O416" s="505"/>
      <c r="P416" s="505"/>
      <c r="Q416" s="505"/>
    </row>
    <row r="417" spans="1:17">
      <c r="A417" s="506">
        <v>5</v>
      </c>
      <c r="B417" s="466" t="s">
        <v>20</v>
      </c>
      <c r="C417" s="467" t="s">
        <v>806</v>
      </c>
      <c r="D417" s="469" t="s">
        <v>807</v>
      </c>
      <c r="E417" s="470" t="s">
        <v>808</v>
      </c>
      <c r="F417" s="505"/>
      <c r="G417" s="505"/>
      <c r="H417" s="505"/>
      <c r="I417" s="505"/>
      <c r="J417" s="505"/>
      <c r="K417" s="505"/>
      <c r="L417" s="505"/>
      <c r="M417" s="505"/>
      <c r="N417" s="505"/>
      <c r="O417" s="505"/>
      <c r="P417" s="505"/>
      <c r="Q417" s="505"/>
    </row>
    <row r="418" spans="1:17">
      <c r="A418" s="506">
        <v>6</v>
      </c>
      <c r="B418" s="466" t="s">
        <v>20</v>
      </c>
      <c r="C418" s="467" t="s">
        <v>825</v>
      </c>
      <c r="D418" s="469" t="s">
        <v>826</v>
      </c>
      <c r="E418" s="470" t="s">
        <v>827</v>
      </c>
      <c r="F418" s="505"/>
      <c r="G418" s="505"/>
      <c r="H418" s="505"/>
      <c r="I418" s="505"/>
      <c r="J418" s="505"/>
      <c r="K418" s="505"/>
      <c r="L418" s="505"/>
      <c r="M418" s="505"/>
      <c r="N418" s="505"/>
      <c r="O418" s="505"/>
      <c r="P418" s="505"/>
      <c r="Q418" s="505"/>
    </row>
    <row r="419" spans="1:17">
      <c r="A419" s="506">
        <v>7</v>
      </c>
      <c r="B419" s="466" t="s">
        <v>20</v>
      </c>
      <c r="C419" s="467" t="s">
        <v>834</v>
      </c>
      <c r="D419" s="469" t="s">
        <v>835</v>
      </c>
      <c r="E419" s="470" t="s">
        <v>731</v>
      </c>
      <c r="F419" s="505"/>
      <c r="G419" s="505"/>
      <c r="H419" s="505"/>
      <c r="I419" s="505"/>
      <c r="J419" s="505"/>
      <c r="K419" s="505"/>
      <c r="L419" s="505"/>
      <c r="M419" s="505"/>
      <c r="N419" s="505"/>
      <c r="O419" s="505"/>
      <c r="P419" s="505"/>
      <c r="Q419" s="505"/>
    </row>
    <row r="420" spans="1:17">
      <c r="A420" s="506">
        <v>8</v>
      </c>
      <c r="B420" s="466" t="s">
        <v>20</v>
      </c>
      <c r="C420" s="467" t="s">
        <v>836</v>
      </c>
      <c r="D420" s="469" t="s">
        <v>837</v>
      </c>
      <c r="E420" s="470" t="s">
        <v>838</v>
      </c>
      <c r="F420" s="505"/>
      <c r="G420" s="505"/>
      <c r="H420" s="505"/>
      <c r="I420" s="505"/>
      <c r="J420" s="505"/>
      <c r="K420" s="505"/>
      <c r="L420" s="505"/>
      <c r="M420" s="505"/>
      <c r="N420" s="505"/>
      <c r="O420" s="505"/>
      <c r="P420" s="505"/>
      <c r="Q420" s="505"/>
    </row>
    <row r="421" spans="1:17">
      <c r="A421" s="506">
        <v>9</v>
      </c>
      <c r="B421" s="466" t="s">
        <v>20</v>
      </c>
      <c r="C421" s="467" t="s">
        <v>842</v>
      </c>
      <c r="D421" s="469" t="s">
        <v>843</v>
      </c>
      <c r="E421" s="470" t="s">
        <v>628</v>
      </c>
      <c r="F421" s="505"/>
      <c r="G421" s="505"/>
      <c r="H421" s="505"/>
      <c r="I421" s="505"/>
      <c r="J421" s="505"/>
      <c r="K421" s="505"/>
      <c r="L421" s="505"/>
      <c r="M421" s="505"/>
      <c r="N421" s="505"/>
      <c r="O421" s="505"/>
      <c r="P421" s="505"/>
      <c r="Q421" s="505"/>
    </row>
    <row r="422" spans="1:17">
      <c r="A422" s="506">
        <v>10</v>
      </c>
      <c r="B422" s="466" t="s">
        <v>20</v>
      </c>
      <c r="C422" s="467" t="s">
        <v>847</v>
      </c>
      <c r="D422" s="469" t="s">
        <v>848</v>
      </c>
      <c r="E422" s="470" t="s">
        <v>849</v>
      </c>
      <c r="F422" s="505"/>
      <c r="G422" s="505"/>
      <c r="H422" s="505"/>
      <c r="I422" s="505"/>
      <c r="J422" s="505"/>
      <c r="K422" s="505"/>
      <c r="L422" s="505"/>
      <c r="M422" s="505"/>
      <c r="N422" s="505"/>
      <c r="O422" s="505"/>
      <c r="P422" s="505"/>
      <c r="Q422" s="505"/>
    </row>
    <row r="423" spans="1:17">
      <c r="A423" s="506">
        <v>11</v>
      </c>
      <c r="B423" s="466" t="s">
        <v>20</v>
      </c>
      <c r="C423" s="467" t="s">
        <v>850</v>
      </c>
      <c r="D423" s="469" t="s">
        <v>851</v>
      </c>
      <c r="E423" s="470" t="s">
        <v>852</v>
      </c>
      <c r="F423" s="505"/>
      <c r="G423" s="505"/>
      <c r="H423" s="505"/>
      <c r="I423" s="505"/>
      <c r="J423" s="505"/>
      <c r="K423" s="505"/>
      <c r="L423" s="505"/>
      <c r="M423" s="505"/>
      <c r="N423" s="505"/>
      <c r="O423" s="505"/>
      <c r="P423" s="505"/>
      <c r="Q423" s="505"/>
    </row>
    <row r="424" spans="1:17">
      <c r="A424" s="506">
        <v>12</v>
      </c>
      <c r="B424" s="466" t="s">
        <v>20</v>
      </c>
      <c r="C424" s="467" t="s">
        <v>854</v>
      </c>
      <c r="D424" s="469" t="s">
        <v>855</v>
      </c>
      <c r="E424" s="470" t="s">
        <v>856</v>
      </c>
      <c r="F424" s="505"/>
      <c r="G424" s="505"/>
      <c r="H424" s="505"/>
      <c r="I424" s="505"/>
      <c r="J424" s="505"/>
      <c r="K424" s="505"/>
      <c r="L424" s="505"/>
      <c r="M424" s="505"/>
      <c r="N424" s="505"/>
      <c r="O424" s="505"/>
      <c r="P424" s="505"/>
      <c r="Q424" s="505"/>
    </row>
    <row r="425" spans="1:17">
      <c r="A425" s="506">
        <v>13</v>
      </c>
      <c r="B425" s="466" t="s">
        <v>20</v>
      </c>
      <c r="C425" s="467" t="s">
        <v>861</v>
      </c>
      <c r="D425" s="469" t="s">
        <v>862</v>
      </c>
      <c r="E425" s="470" t="s">
        <v>863</v>
      </c>
      <c r="F425" s="505"/>
      <c r="G425" s="505"/>
      <c r="H425" s="505"/>
      <c r="I425" s="505"/>
      <c r="J425" s="505"/>
      <c r="K425" s="505"/>
      <c r="L425" s="505"/>
      <c r="M425" s="505"/>
      <c r="N425" s="505"/>
      <c r="O425" s="505"/>
      <c r="P425" s="505"/>
      <c r="Q425" s="505"/>
    </row>
    <row r="426" spans="1:17">
      <c r="A426" s="506">
        <v>14</v>
      </c>
      <c r="B426" s="466" t="s">
        <v>20</v>
      </c>
      <c r="C426" s="467" t="s">
        <v>864</v>
      </c>
      <c r="D426" s="469" t="s">
        <v>865</v>
      </c>
      <c r="E426" s="470" t="s">
        <v>761</v>
      </c>
      <c r="F426" s="505"/>
      <c r="G426" s="505"/>
      <c r="H426" s="505"/>
      <c r="I426" s="505"/>
      <c r="J426" s="505"/>
      <c r="K426" s="505"/>
      <c r="L426" s="505"/>
      <c r="M426" s="505"/>
      <c r="N426" s="505"/>
      <c r="O426" s="505"/>
      <c r="P426" s="505"/>
      <c r="Q426" s="505"/>
    </row>
    <row r="427" spans="1:17">
      <c r="A427" s="506">
        <v>15</v>
      </c>
      <c r="B427" s="459" t="s">
        <v>141</v>
      </c>
      <c r="C427" s="461" t="s">
        <v>871</v>
      </c>
      <c r="D427" s="462" t="s">
        <v>872</v>
      </c>
      <c r="E427" s="461" t="s">
        <v>873</v>
      </c>
      <c r="F427" s="505"/>
      <c r="G427" s="505"/>
      <c r="H427" s="505"/>
      <c r="I427" s="505"/>
      <c r="J427" s="505"/>
      <c r="K427" s="505"/>
      <c r="L427" s="505"/>
      <c r="M427" s="505"/>
      <c r="N427" s="505"/>
      <c r="O427" s="505"/>
      <c r="P427" s="505"/>
      <c r="Q427" s="505"/>
    </row>
    <row r="428" spans="1:17">
      <c r="A428" s="506">
        <v>16</v>
      </c>
      <c r="B428" s="459" t="s">
        <v>141</v>
      </c>
      <c r="C428" s="461" t="s">
        <v>875</v>
      </c>
      <c r="D428" s="462" t="s">
        <v>876</v>
      </c>
      <c r="E428" s="461" t="s">
        <v>877</v>
      </c>
      <c r="F428" s="505"/>
      <c r="G428" s="505"/>
      <c r="H428" s="505"/>
      <c r="I428" s="505"/>
      <c r="J428" s="505"/>
      <c r="K428" s="505"/>
      <c r="L428" s="505"/>
      <c r="M428" s="505"/>
      <c r="N428" s="505"/>
      <c r="O428" s="505"/>
      <c r="P428" s="505"/>
      <c r="Q428" s="505"/>
    </row>
    <row r="429" spans="1:17">
      <c r="A429" s="506">
        <v>17</v>
      </c>
      <c r="B429" s="459" t="s">
        <v>141</v>
      </c>
      <c r="C429" s="461" t="s">
        <v>879</v>
      </c>
      <c r="D429" s="462" t="s">
        <v>880</v>
      </c>
      <c r="E429" s="461" t="s">
        <v>881</v>
      </c>
      <c r="F429" s="505"/>
      <c r="G429" s="505"/>
      <c r="H429" s="505"/>
      <c r="I429" s="505"/>
      <c r="J429" s="505"/>
      <c r="K429" s="505"/>
      <c r="L429" s="505"/>
      <c r="M429" s="505"/>
      <c r="N429" s="505"/>
      <c r="O429" s="505"/>
      <c r="P429" s="505"/>
      <c r="Q429" s="505"/>
    </row>
    <row r="430" spans="1:17">
      <c r="A430" s="506">
        <v>18</v>
      </c>
      <c r="B430" s="459" t="s">
        <v>141</v>
      </c>
      <c r="C430" s="461" t="s">
        <v>882</v>
      </c>
      <c r="D430" s="462" t="s">
        <v>883</v>
      </c>
      <c r="E430" s="461" t="s">
        <v>823</v>
      </c>
      <c r="F430" s="505"/>
      <c r="G430" s="505"/>
      <c r="H430" s="505"/>
      <c r="I430" s="505"/>
      <c r="J430" s="505"/>
      <c r="K430" s="505"/>
      <c r="L430" s="505"/>
      <c r="M430" s="505"/>
      <c r="N430" s="505"/>
      <c r="O430" s="505"/>
      <c r="P430" s="505"/>
      <c r="Q430" s="505"/>
    </row>
    <row r="431" spans="1:17">
      <c r="A431" s="506">
        <v>19</v>
      </c>
      <c r="B431" s="459" t="s">
        <v>141</v>
      </c>
      <c r="C431" s="461" t="s">
        <v>887</v>
      </c>
      <c r="D431" s="462" t="s">
        <v>888</v>
      </c>
      <c r="E431" s="461" t="s">
        <v>772</v>
      </c>
      <c r="F431" s="505"/>
      <c r="G431" s="505"/>
      <c r="H431" s="505"/>
      <c r="I431" s="505"/>
      <c r="J431" s="505"/>
      <c r="K431" s="505"/>
      <c r="L431" s="505"/>
      <c r="M431" s="505"/>
      <c r="N431" s="505"/>
      <c r="O431" s="505"/>
      <c r="P431" s="505"/>
      <c r="Q431" s="505"/>
    </row>
    <row r="432" spans="1:17">
      <c r="A432" s="506">
        <v>20</v>
      </c>
      <c r="B432" s="459" t="s">
        <v>141</v>
      </c>
      <c r="C432" s="461" t="s">
        <v>889</v>
      </c>
      <c r="D432" s="462" t="s">
        <v>890</v>
      </c>
      <c r="E432" s="461" t="s">
        <v>891</v>
      </c>
      <c r="F432" s="505"/>
      <c r="G432" s="505"/>
      <c r="H432" s="505"/>
      <c r="I432" s="505"/>
      <c r="J432" s="505"/>
      <c r="K432" s="505"/>
      <c r="L432" s="505"/>
      <c r="M432" s="505"/>
      <c r="N432" s="505"/>
      <c r="O432" s="505"/>
      <c r="P432" s="505"/>
      <c r="Q432" s="505"/>
    </row>
    <row r="433" spans="1:17">
      <c r="A433" s="506">
        <v>21</v>
      </c>
      <c r="B433" s="459" t="s">
        <v>141</v>
      </c>
      <c r="C433" s="461" t="s">
        <v>902</v>
      </c>
      <c r="D433" s="462" t="s">
        <v>903</v>
      </c>
      <c r="E433" s="461" t="s">
        <v>904</v>
      </c>
      <c r="F433" s="505"/>
      <c r="G433" s="505"/>
      <c r="H433" s="505"/>
      <c r="I433" s="505"/>
      <c r="J433" s="505"/>
      <c r="K433" s="505"/>
      <c r="L433" s="505"/>
      <c r="M433" s="505"/>
      <c r="N433" s="505"/>
      <c r="O433" s="505"/>
      <c r="P433" s="505"/>
      <c r="Q433" s="505"/>
    </row>
    <row r="434" spans="1:17">
      <c r="A434" s="506">
        <v>22</v>
      </c>
      <c r="B434" s="459" t="s">
        <v>141</v>
      </c>
      <c r="C434" s="461" t="s">
        <v>907</v>
      </c>
      <c r="D434" s="462" t="s">
        <v>908</v>
      </c>
      <c r="E434" s="461" t="s">
        <v>909</v>
      </c>
      <c r="F434" s="505"/>
      <c r="G434" s="505"/>
      <c r="H434" s="505"/>
      <c r="I434" s="505"/>
      <c r="J434" s="505"/>
      <c r="K434" s="505"/>
      <c r="L434" s="505"/>
      <c r="M434" s="505"/>
      <c r="N434" s="505"/>
      <c r="O434" s="505"/>
      <c r="P434" s="505"/>
      <c r="Q434" s="505"/>
    </row>
    <row r="435" spans="1:17">
      <c r="A435" s="506">
        <v>23</v>
      </c>
      <c r="B435" s="459" t="s">
        <v>141</v>
      </c>
      <c r="C435" s="461" t="s">
        <v>913</v>
      </c>
      <c r="D435" s="462" t="s">
        <v>914</v>
      </c>
      <c r="E435" s="461" t="s">
        <v>915</v>
      </c>
      <c r="F435" s="505"/>
      <c r="G435" s="505"/>
      <c r="H435" s="505"/>
      <c r="I435" s="505"/>
      <c r="J435" s="505"/>
      <c r="K435" s="505"/>
      <c r="L435" s="505"/>
      <c r="M435" s="505"/>
      <c r="N435" s="505"/>
      <c r="O435" s="505"/>
      <c r="P435" s="505"/>
      <c r="Q435" s="505"/>
    </row>
    <row r="436" spans="1:17">
      <c r="A436" s="506">
        <v>24</v>
      </c>
      <c r="B436" s="459" t="s">
        <v>141</v>
      </c>
      <c r="C436" s="461" t="s">
        <v>916</v>
      </c>
      <c r="D436" s="462" t="s">
        <v>917</v>
      </c>
      <c r="E436" s="461" t="s">
        <v>918</v>
      </c>
      <c r="F436" s="505"/>
      <c r="G436" s="505"/>
      <c r="H436" s="505"/>
      <c r="I436" s="505"/>
      <c r="J436" s="505"/>
      <c r="K436" s="505"/>
      <c r="L436" s="505"/>
      <c r="M436" s="505"/>
      <c r="N436" s="505"/>
      <c r="O436" s="505"/>
      <c r="P436" s="505"/>
      <c r="Q436" s="505"/>
    </row>
    <row r="437" spans="1:17">
      <c r="A437" s="506">
        <v>25</v>
      </c>
      <c r="B437" s="459" t="s">
        <v>141</v>
      </c>
      <c r="C437" s="461" t="s">
        <v>920</v>
      </c>
      <c r="D437" s="462" t="s">
        <v>921</v>
      </c>
      <c r="E437" s="461" t="s">
        <v>922</v>
      </c>
      <c r="F437" s="505"/>
      <c r="G437" s="505"/>
      <c r="H437" s="505"/>
      <c r="I437" s="505"/>
      <c r="J437" s="505"/>
      <c r="K437" s="505"/>
      <c r="L437" s="505"/>
      <c r="M437" s="505"/>
      <c r="N437" s="505"/>
      <c r="O437" s="505"/>
      <c r="P437" s="505"/>
      <c r="Q437" s="505"/>
    </row>
    <row r="438" spans="1:17">
      <c r="A438" s="506">
        <v>26</v>
      </c>
      <c r="B438" s="459" t="s">
        <v>141</v>
      </c>
      <c r="C438" s="461" t="s">
        <v>928</v>
      </c>
      <c r="D438" s="462" t="s">
        <v>929</v>
      </c>
      <c r="E438" s="461" t="s">
        <v>930</v>
      </c>
      <c r="F438" s="505"/>
      <c r="G438" s="505"/>
      <c r="H438" s="505"/>
      <c r="I438" s="505"/>
      <c r="J438" s="505"/>
      <c r="K438" s="505"/>
      <c r="L438" s="505"/>
      <c r="M438" s="505"/>
      <c r="N438" s="505"/>
      <c r="O438" s="505"/>
      <c r="P438" s="505"/>
      <c r="Q438" s="505"/>
    </row>
    <row r="439" spans="1:17">
      <c r="A439" s="506">
        <v>27</v>
      </c>
      <c r="B439" s="459" t="s">
        <v>141</v>
      </c>
      <c r="C439" s="461" t="s">
        <v>931</v>
      </c>
      <c r="D439" s="462" t="s">
        <v>932</v>
      </c>
      <c r="E439" s="461" t="s">
        <v>933</v>
      </c>
      <c r="F439" s="505"/>
      <c r="G439" s="505"/>
      <c r="H439" s="505"/>
      <c r="I439" s="505"/>
      <c r="J439" s="505"/>
      <c r="K439" s="505"/>
      <c r="L439" s="505"/>
      <c r="M439" s="505"/>
      <c r="N439" s="505"/>
      <c r="O439" s="505"/>
      <c r="P439" s="505"/>
      <c r="Q439" s="505"/>
    </row>
    <row r="440" spans="1:17">
      <c r="A440" s="506">
        <v>28</v>
      </c>
      <c r="B440" s="459" t="s">
        <v>141</v>
      </c>
      <c r="C440" s="461" t="s">
        <v>934</v>
      </c>
      <c r="D440" s="462" t="s">
        <v>935</v>
      </c>
      <c r="E440" s="461" t="s">
        <v>936</v>
      </c>
      <c r="F440" s="505"/>
      <c r="G440" s="505"/>
      <c r="H440" s="505"/>
      <c r="I440" s="505"/>
      <c r="J440" s="505"/>
      <c r="K440" s="505"/>
      <c r="L440" s="505"/>
      <c r="M440" s="505"/>
      <c r="N440" s="505"/>
      <c r="O440" s="505"/>
      <c r="P440" s="505"/>
      <c r="Q440" s="505"/>
    </row>
    <row r="441" spans="1:17">
      <c r="A441" s="506">
        <v>29</v>
      </c>
      <c r="B441" s="459" t="s">
        <v>141</v>
      </c>
      <c r="C441" s="461" t="s">
        <v>937</v>
      </c>
      <c r="D441" s="462" t="s">
        <v>938</v>
      </c>
      <c r="E441" s="461" t="s">
        <v>628</v>
      </c>
      <c r="F441" s="505"/>
      <c r="G441" s="505"/>
      <c r="H441" s="505"/>
      <c r="I441" s="505"/>
      <c r="J441" s="505"/>
      <c r="K441" s="505"/>
      <c r="L441" s="505"/>
      <c r="M441" s="505"/>
      <c r="N441" s="505"/>
      <c r="O441" s="505"/>
      <c r="P441" s="505"/>
      <c r="Q441" s="505"/>
    </row>
    <row r="442" spans="1:17">
      <c r="A442" s="506">
        <v>30</v>
      </c>
      <c r="B442" s="459" t="s">
        <v>141</v>
      </c>
      <c r="C442" s="461" t="s">
        <v>941</v>
      </c>
      <c r="D442" s="462" t="s">
        <v>942</v>
      </c>
      <c r="E442" s="461" t="s">
        <v>943</v>
      </c>
      <c r="F442" s="505"/>
      <c r="G442" s="505"/>
      <c r="H442" s="505"/>
      <c r="I442" s="505"/>
      <c r="J442" s="505"/>
      <c r="K442" s="505"/>
      <c r="L442" s="505"/>
      <c r="M442" s="505"/>
      <c r="N442" s="505"/>
      <c r="O442" s="505"/>
      <c r="P442" s="505"/>
      <c r="Q442" s="505"/>
    </row>
    <row r="443" spans="1:17">
      <c r="A443" s="506">
        <v>31</v>
      </c>
      <c r="B443" s="459" t="s">
        <v>141</v>
      </c>
      <c r="C443" s="461" t="s">
        <v>947</v>
      </c>
      <c r="D443" s="462" t="s">
        <v>948</v>
      </c>
      <c r="E443" s="461" t="s">
        <v>772</v>
      </c>
      <c r="F443" s="505"/>
      <c r="G443" s="505"/>
      <c r="H443" s="505"/>
      <c r="I443" s="505"/>
      <c r="J443" s="505"/>
      <c r="K443" s="505"/>
      <c r="L443" s="505"/>
      <c r="M443" s="505"/>
      <c r="N443" s="505"/>
      <c r="O443" s="505"/>
      <c r="P443" s="505"/>
      <c r="Q443" s="505"/>
    </row>
    <row r="444" spans="1:17">
      <c r="A444" s="506">
        <v>32</v>
      </c>
      <c r="B444" s="459" t="s">
        <v>141</v>
      </c>
      <c r="C444" s="461" t="s">
        <v>951</v>
      </c>
      <c r="D444" s="462" t="s">
        <v>952</v>
      </c>
      <c r="E444" s="461" t="s">
        <v>930</v>
      </c>
      <c r="F444" s="505"/>
      <c r="G444" s="505"/>
      <c r="H444" s="505"/>
      <c r="I444" s="505"/>
      <c r="J444" s="505"/>
      <c r="K444" s="505"/>
      <c r="L444" s="505"/>
      <c r="M444" s="505"/>
      <c r="N444" s="505"/>
      <c r="O444" s="505"/>
      <c r="P444" s="505"/>
      <c r="Q444" s="505"/>
    </row>
    <row r="445" spans="1:17">
      <c r="A445" s="506">
        <v>33</v>
      </c>
      <c r="B445" s="459" t="s">
        <v>141</v>
      </c>
      <c r="C445" s="461" t="s">
        <v>956</v>
      </c>
      <c r="D445" s="462" t="s">
        <v>957</v>
      </c>
      <c r="E445" s="461" t="s">
        <v>958</v>
      </c>
      <c r="F445" s="505"/>
      <c r="G445" s="505"/>
      <c r="H445" s="505"/>
      <c r="I445" s="505"/>
      <c r="J445" s="505"/>
      <c r="K445" s="505"/>
      <c r="L445" s="505"/>
      <c r="M445" s="505"/>
      <c r="N445" s="505"/>
      <c r="O445" s="505"/>
      <c r="P445" s="505"/>
      <c r="Q445" s="505"/>
    </row>
    <row r="446" spans="1:17">
      <c r="A446" s="506">
        <v>34</v>
      </c>
      <c r="B446" s="459" t="s">
        <v>141</v>
      </c>
      <c r="C446" s="461" t="s">
        <v>961</v>
      </c>
      <c r="D446" s="462" t="s">
        <v>962</v>
      </c>
      <c r="E446" s="461" t="s">
        <v>963</v>
      </c>
      <c r="F446" s="505"/>
      <c r="G446" s="505"/>
      <c r="H446" s="505"/>
      <c r="I446" s="505"/>
      <c r="J446" s="505"/>
      <c r="K446" s="505"/>
      <c r="L446" s="505"/>
      <c r="M446" s="505"/>
      <c r="N446" s="505"/>
      <c r="O446" s="505"/>
      <c r="P446" s="505"/>
      <c r="Q446" s="505"/>
    </row>
    <row r="447" spans="1:17">
      <c r="A447" s="506">
        <v>35</v>
      </c>
      <c r="B447" s="459" t="s">
        <v>141</v>
      </c>
      <c r="C447" s="461" t="s">
        <v>964</v>
      </c>
      <c r="D447" s="462" t="s">
        <v>965</v>
      </c>
      <c r="E447" s="461" t="s">
        <v>966</v>
      </c>
      <c r="F447" s="505"/>
      <c r="G447" s="505"/>
      <c r="H447" s="505"/>
      <c r="I447" s="505"/>
      <c r="J447" s="505"/>
      <c r="K447" s="505"/>
      <c r="L447" s="505"/>
      <c r="M447" s="505"/>
      <c r="N447" s="505"/>
      <c r="O447" s="505"/>
      <c r="P447" s="505"/>
      <c r="Q447" s="505"/>
    </row>
    <row r="448" spans="1:17">
      <c r="A448" s="506">
        <v>36</v>
      </c>
      <c r="B448" s="459" t="s">
        <v>141</v>
      </c>
      <c r="C448" s="461" t="s">
        <v>967</v>
      </c>
      <c r="D448" s="462" t="s">
        <v>968</v>
      </c>
      <c r="E448" s="461" t="s">
        <v>969</v>
      </c>
      <c r="F448" s="505"/>
      <c r="G448" s="505"/>
      <c r="H448" s="505"/>
      <c r="I448" s="505"/>
      <c r="J448" s="505"/>
      <c r="K448" s="505"/>
      <c r="L448" s="505"/>
      <c r="M448" s="505"/>
      <c r="N448" s="505"/>
      <c r="O448" s="505"/>
      <c r="P448" s="505"/>
      <c r="Q448" s="505"/>
    </row>
    <row r="449" spans="1:17">
      <c r="A449" s="506">
        <v>37</v>
      </c>
      <c r="B449" s="459" t="s">
        <v>141</v>
      </c>
      <c r="C449" s="461" t="s">
        <v>975</v>
      </c>
      <c r="D449" s="462" t="s">
        <v>976</v>
      </c>
      <c r="E449" s="461" t="s">
        <v>977</v>
      </c>
      <c r="F449" s="505"/>
      <c r="G449" s="505"/>
      <c r="H449" s="505"/>
      <c r="I449" s="505"/>
      <c r="J449" s="505"/>
      <c r="K449" s="505"/>
      <c r="L449" s="505"/>
      <c r="M449" s="505"/>
      <c r="N449" s="505"/>
      <c r="O449" s="505"/>
      <c r="P449" s="505"/>
      <c r="Q449" s="505"/>
    </row>
    <row r="461" spans="1:17" ht="18.75">
      <c r="A461" s="947" t="s">
        <v>1379</v>
      </c>
      <c r="B461" s="947"/>
      <c r="C461" s="947"/>
      <c r="D461" s="947"/>
      <c r="E461" s="947"/>
      <c r="F461" s="947"/>
      <c r="G461" s="947"/>
      <c r="H461" s="947"/>
      <c r="I461" s="947"/>
      <c r="J461" s="947"/>
      <c r="K461" s="947"/>
      <c r="L461" s="947"/>
      <c r="M461" s="947"/>
      <c r="N461" s="947"/>
      <c r="O461" s="947"/>
      <c r="P461" s="947"/>
      <c r="Q461" s="947"/>
    </row>
    <row r="462" spans="1:17" ht="15" customHeight="1">
      <c r="A462" s="943" t="s">
        <v>1386</v>
      </c>
      <c r="B462" s="943"/>
      <c r="C462" s="943"/>
      <c r="D462" s="943"/>
      <c r="E462" s="943"/>
      <c r="F462" s="943"/>
      <c r="G462" s="943"/>
      <c r="H462" s="943"/>
      <c r="I462" s="943"/>
      <c r="J462" s="943"/>
      <c r="K462" s="943"/>
      <c r="L462" s="943"/>
      <c r="M462" s="943"/>
      <c r="N462" s="943"/>
      <c r="O462" s="943"/>
      <c r="P462" s="943"/>
      <c r="Q462" s="943"/>
    </row>
    <row r="463" spans="1:17">
      <c r="A463" s="507" t="s">
        <v>468</v>
      </c>
      <c r="B463" s="453" t="s">
        <v>311</v>
      </c>
      <c r="C463" s="454" t="s">
        <v>506</v>
      </c>
      <c r="D463" s="455" t="s">
        <v>507</v>
      </c>
      <c r="E463" s="456" t="s">
        <v>508</v>
      </c>
      <c r="F463" s="509" t="s">
        <v>1361</v>
      </c>
      <c r="G463" s="509" t="s">
        <v>1362</v>
      </c>
      <c r="H463" s="509" t="s">
        <v>1363</v>
      </c>
      <c r="I463" s="509" t="s">
        <v>1364</v>
      </c>
      <c r="J463" s="509" t="s">
        <v>1365</v>
      </c>
      <c r="K463" s="509" t="s">
        <v>1366</v>
      </c>
      <c r="L463" s="509" t="s">
        <v>1367</v>
      </c>
      <c r="M463" s="509" t="s">
        <v>1368</v>
      </c>
      <c r="N463" s="509" t="s">
        <v>1369</v>
      </c>
      <c r="O463" s="509" t="s">
        <v>1370</v>
      </c>
      <c r="P463" s="509" t="s">
        <v>1371</v>
      </c>
      <c r="Q463" s="509" t="s">
        <v>1372</v>
      </c>
    </row>
    <row r="464" spans="1:17">
      <c r="A464" s="506">
        <v>1</v>
      </c>
      <c r="B464" s="459" t="s">
        <v>27</v>
      </c>
      <c r="C464" s="461" t="s">
        <v>527</v>
      </c>
      <c r="D464" s="462" t="s">
        <v>528</v>
      </c>
      <c r="E464" s="461" t="s">
        <v>529</v>
      </c>
      <c r="F464" s="505"/>
      <c r="G464" s="505"/>
      <c r="H464" s="505"/>
      <c r="I464" s="505"/>
      <c r="J464" s="505"/>
      <c r="K464" s="505"/>
      <c r="L464" s="505"/>
      <c r="M464" s="505"/>
      <c r="N464" s="505"/>
      <c r="O464" s="505"/>
      <c r="P464" s="505"/>
      <c r="Q464" s="505"/>
    </row>
    <row r="465" spans="1:17">
      <c r="A465" s="506">
        <v>2</v>
      </c>
      <c r="B465" s="459" t="s">
        <v>27</v>
      </c>
      <c r="C465" s="461" t="s">
        <v>542</v>
      </c>
      <c r="D465" s="462" t="s">
        <v>543</v>
      </c>
      <c r="E465" s="461" t="s">
        <v>544</v>
      </c>
      <c r="F465" s="505"/>
      <c r="G465" s="505"/>
      <c r="H465" s="505"/>
      <c r="I465" s="505"/>
      <c r="J465" s="505"/>
      <c r="K465" s="505"/>
      <c r="L465" s="505"/>
      <c r="M465" s="505"/>
      <c r="N465" s="505"/>
      <c r="O465" s="505"/>
      <c r="P465" s="505"/>
      <c r="Q465" s="505"/>
    </row>
    <row r="466" spans="1:17">
      <c r="A466" s="506">
        <v>3</v>
      </c>
      <c r="B466" s="459" t="s">
        <v>27</v>
      </c>
      <c r="C466" s="461" t="s">
        <v>554</v>
      </c>
      <c r="D466" s="462" t="s">
        <v>555</v>
      </c>
      <c r="E466" s="461" t="s">
        <v>556</v>
      </c>
      <c r="F466" s="505"/>
      <c r="G466" s="505"/>
      <c r="H466" s="505"/>
      <c r="I466" s="505"/>
      <c r="J466" s="505"/>
      <c r="K466" s="505"/>
      <c r="L466" s="505"/>
      <c r="M466" s="505"/>
      <c r="N466" s="505"/>
      <c r="O466" s="505"/>
      <c r="P466" s="505"/>
      <c r="Q466" s="505"/>
    </row>
    <row r="467" spans="1:17">
      <c r="A467" s="506">
        <v>4</v>
      </c>
      <c r="B467" s="459" t="s">
        <v>27</v>
      </c>
      <c r="C467" s="461" t="s">
        <v>557</v>
      </c>
      <c r="D467" s="462" t="s">
        <v>558</v>
      </c>
      <c r="E467" s="461" t="s">
        <v>559</v>
      </c>
      <c r="F467" s="505"/>
      <c r="G467" s="505"/>
      <c r="H467" s="505"/>
      <c r="I467" s="505"/>
      <c r="J467" s="505"/>
      <c r="K467" s="505"/>
      <c r="L467" s="505"/>
      <c r="M467" s="505"/>
      <c r="N467" s="505"/>
      <c r="O467" s="505"/>
      <c r="P467" s="505"/>
      <c r="Q467" s="505"/>
    </row>
    <row r="468" spans="1:17">
      <c r="A468" s="506">
        <v>5</v>
      </c>
      <c r="B468" s="459" t="s">
        <v>27</v>
      </c>
      <c r="C468" s="461" t="s">
        <v>560</v>
      </c>
      <c r="D468" s="462" t="s">
        <v>561</v>
      </c>
      <c r="E468" s="461" t="s">
        <v>562</v>
      </c>
      <c r="F468" s="505"/>
      <c r="G468" s="505"/>
      <c r="H468" s="505"/>
      <c r="I468" s="505"/>
      <c r="J468" s="505"/>
      <c r="K468" s="505"/>
      <c r="L468" s="505"/>
      <c r="M468" s="505"/>
      <c r="N468" s="505"/>
      <c r="O468" s="505"/>
      <c r="P468" s="505"/>
      <c r="Q468" s="505"/>
    </row>
    <row r="469" spans="1:17">
      <c r="A469" s="506">
        <v>6</v>
      </c>
      <c r="B469" s="459" t="s">
        <v>27</v>
      </c>
      <c r="C469" s="461" t="s">
        <v>563</v>
      </c>
      <c r="D469" s="462" t="s">
        <v>564</v>
      </c>
      <c r="E469" s="461" t="s">
        <v>565</v>
      </c>
      <c r="F469" s="505"/>
      <c r="G469" s="505"/>
      <c r="H469" s="505"/>
      <c r="I469" s="505"/>
      <c r="J469" s="505"/>
      <c r="K469" s="505"/>
      <c r="L469" s="505"/>
      <c r="M469" s="505"/>
      <c r="N469" s="505"/>
      <c r="O469" s="505"/>
      <c r="P469" s="505"/>
      <c r="Q469" s="505"/>
    </row>
    <row r="470" spans="1:17">
      <c r="A470" s="506">
        <v>7</v>
      </c>
      <c r="B470" s="459" t="s">
        <v>27</v>
      </c>
      <c r="C470" s="461" t="s">
        <v>566</v>
      </c>
      <c r="D470" s="462" t="s">
        <v>567</v>
      </c>
      <c r="E470" s="461" t="s">
        <v>568</v>
      </c>
      <c r="F470" s="505"/>
      <c r="G470" s="505"/>
      <c r="H470" s="505"/>
      <c r="I470" s="505"/>
      <c r="J470" s="505"/>
      <c r="K470" s="505"/>
      <c r="L470" s="505"/>
      <c r="M470" s="505"/>
      <c r="N470" s="505"/>
      <c r="O470" s="505"/>
      <c r="P470" s="505"/>
      <c r="Q470" s="505"/>
    </row>
    <row r="471" spans="1:17">
      <c r="A471" s="506">
        <v>8</v>
      </c>
      <c r="B471" s="459" t="s">
        <v>27</v>
      </c>
      <c r="C471" s="461" t="s">
        <v>572</v>
      </c>
      <c r="D471" s="462" t="s">
        <v>573</v>
      </c>
      <c r="E471" s="461" t="s">
        <v>574</v>
      </c>
      <c r="F471" s="505"/>
      <c r="G471" s="505"/>
      <c r="H471" s="505"/>
      <c r="I471" s="505"/>
      <c r="J471" s="505"/>
      <c r="K471" s="505"/>
      <c r="L471" s="505"/>
      <c r="M471" s="505"/>
      <c r="N471" s="505"/>
      <c r="O471" s="505"/>
      <c r="P471" s="505"/>
      <c r="Q471" s="505"/>
    </row>
    <row r="472" spans="1:17">
      <c r="A472" s="506">
        <v>9</v>
      </c>
      <c r="B472" s="459" t="s">
        <v>27</v>
      </c>
      <c r="C472" s="461" t="s">
        <v>578</v>
      </c>
      <c r="D472" s="462" t="s">
        <v>579</v>
      </c>
      <c r="E472" s="461" t="s">
        <v>580</v>
      </c>
      <c r="F472" s="505"/>
      <c r="G472" s="505"/>
      <c r="H472" s="505"/>
      <c r="I472" s="505"/>
      <c r="J472" s="505"/>
      <c r="K472" s="505"/>
      <c r="L472" s="505"/>
      <c r="M472" s="505"/>
      <c r="N472" s="505"/>
      <c r="O472" s="505"/>
      <c r="P472" s="505"/>
      <c r="Q472" s="505"/>
    </row>
    <row r="473" spans="1:17">
      <c r="A473" s="506">
        <v>10</v>
      </c>
      <c r="B473" s="459" t="s">
        <v>27</v>
      </c>
      <c r="C473" s="461" t="s">
        <v>581</v>
      </c>
      <c r="D473" s="462" t="s">
        <v>582</v>
      </c>
      <c r="E473" s="461" t="s">
        <v>583</v>
      </c>
      <c r="F473" s="505"/>
      <c r="G473" s="505"/>
      <c r="H473" s="505"/>
      <c r="I473" s="505"/>
      <c r="J473" s="505"/>
      <c r="K473" s="505"/>
      <c r="L473" s="505"/>
      <c r="M473" s="505"/>
      <c r="N473" s="505"/>
      <c r="O473" s="505"/>
      <c r="P473" s="505"/>
      <c r="Q473" s="505"/>
    </row>
    <row r="474" spans="1:17">
      <c r="A474" s="506">
        <v>11</v>
      </c>
      <c r="B474" s="459" t="s">
        <v>27</v>
      </c>
      <c r="C474" s="461" t="s">
        <v>584</v>
      </c>
      <c r="D474" s="462" t="s">
        <v>585</v>
      </c>
      <c r="E474" s="461" t="s">
        <v>586</v>
      </c>
      <c r="F474" s="505"/>
      <c r="G474" s="505"/>
      <c r="H474" s="505"/>
      <c r="I474" s="505"/>
      <c r="J474" s="505"/>
      <c r="K474" s="505"/>
      <c r="L474" s="505"/>
      <c r="M474" s="505"/>
      <c r="N474" s="505"/>
      <c r="O474" s="505"/>
      <c r="P474" s="505"/>
      <c r="Q474" s="505"/>
    </row>
    <row r="475" spans="1:17">
      <c r="A475" s="506">
        <v>12</v>
      </c>
      <c r="B475" s="459" t="s">
        <v>27</v>
      </c>
      <c r="C475" s="461" t="s">
        <v>593</v>
      </c>
      <c r="D475" s="462" t="s">
        <v>594</v>
      </c>
      <c r="E475" s="461" t="s">
        <v>595</v>
      </c>
      <c r="F475" s="505"/>
      <c r="G475" s="505"/>
      <c r="H475" s="505"/>
      <c r="I475" s="505"/>
      <c r="J475" s="505"/>
      <c r="K475" s="505"/>
      <c r="L475" s="505"/>
      <c r="M475" s="505"/>
      <c r="N475" s="505"/>
      <c r="O475" s="505"/>
      <c r="P475" s="505"/>
      <c r="Q475" s="505"/>
    </row>
    <row r="476" spans="1:17">
      <c r="A476" s="506">
        <v>13</v>
      </c>
      <c r="B476" s="459" t="s">
        <v>27</v>
      </c>
      <c r="C476" s="461" t="s">
        <v>599</v>
      </c>
      <c r="D476" s="462" t="s">
        <v>600</v>
      </c>
      <c r="E476" s="461" t="s">
        <v>601</v>
      </c>
      <c r="F476" s="505"/>
      <c r="G476" s="505"/>
      <c r="H476" s="505"/>
      <c r="I476" s="505"/>
      <c r="J476" s="505"/>
      <c r="K476" s="505"/>
      <c r="L476" s="505"/>
      <c r="M476" s="505"/>
      <c r="N476" s="505"/>
      <c r="O476" s="505"/>
      <c r="P476" s="505"/>
      <c r="Q476" s="505"/>
    </row>
    <row r="477" spans="1:17">
      <c r="A477" s="506">
        <v>14</v>
      </c>
      <c r="B477" s="459" t="s">
        <v>27</v>
      </c>
      <c r="C477" s="461" t="s">
        <v>602</v>
      </c>
      <c r="D477" s="462" t="s">
        <v>603</v>
      </c>
      <c r="E477" s="461" t="s">
        <v>604</v>
      </c>
      <c r="F477" s="505"/>
      <c r="G477" s="505"/>
      <c r="H477" s="505"/>
      <c r="I477" s="505"/>
      <c r="J477" s="505"/>
      <c r="K477" s="505"/>
      <c r="L477" s="505"/>
      <c r="M477" s="505"/>
      <c r="N477" s="505"/>
      <c r="O477" s="505"/>
      <c r="P477" s="505"/>
      <c r="Q477" s="505"/>
    </row>
    <row r="478" spans="1:17">
      <c r="A478" s="506">
        <v>15</v>
      </c>
      <c r="B478" s="459" t="s">
        <v>27</v>
      </c>
      <c r="C478" s="461" t="s">
        <v>623</v>
      </c>
      <c r="D478" s="462" t="s">
        <v>624</v>
      </c>
      <c r="E478" s="461" t="s">
        <v>625</v>
      </c>
      <c r="F478" s="505"/>
      <c r="G478" s="505"/>
      <c r="H478" s="505"/>
      <c r="I478" s="505"/>
      <c r="J478" s="505"/>
      <c r="K478" s="505"/>
      <c r="L478" s="505"/>
      <c r="M478" s="505"/>
      <c r="N478" s="505"/>
      <c r="O478" s="505"/>
      <c r="P478" s="505"/>
      <c r="Q478" s="505"/>
    </row>
    <row r="479" spans="1:17">
      <c r="A479" s="506">
        <v>16</v>
      </c>
      <c r="B479" s="459" t="s">
        <v>27</v>
      </c>
      <c r="C479" s="461" t="s">
        <v>629</v>
      </c>
      <c r="D479" s="462" t="s">
        <v>630</v>
      </c>
      <c r="E479" s="461" t="s">
        <v>631</v>
      </c>
      <c r="F479" s="505"/>
      <c r="G479" s="505"/>
      <c r="H479" s="505"/>
      <c r="I479" s="505"/>
      <c r="J479" s="505"/>
      <c r="K479" s="505"/>
      <c r="L479" s="505"/>
      <c r="M479" s="505"/>
      <c r="N479" s="505"/>
      <c r="O479" s="505"/>
      <c r="P479" s="505"/>
      <c r="Q479" s="505"/>
    </row>
    <row r="480" spans="1:17">
      <c r="A480" s="506">
        <v>17</v>
      </c>
      <c r="B480" s="459" t="s">
        <v>27</v>
      </c>
      <c r="C480" s="461" t="s">
        <v>638</v>
      </c>
      <c r="D480" s="462" t="s">
        <v>639</v>
      </c>
      <c r="E480" s="461" t="s">
        <v>640</v>
      </c>
      <c r="F480" s="505"/>
      <c r="G480" s="505"/>
      <c r="H480" s="505"/>
      <c r="I480" s="505"/>
      <c r="J480" s="505"/>
      <c r="K480" s="505"/>
      <c r="L480" s="505"/>
      <c r="M480" s="505"/>
      <c r="N480" s="505"/>
      <c r="O480" s="505"/>
      <c r="P480" s="505"/>
      <c r="Q480" s="505"/>
    </row>
    <row r="481" spans="1:17">
      <c r="A481" s="506">
        <v>18</v>
      </c>
      <c r="B481" s="476" t="s">
        <v>174</v>
      </c>
      <c r="C481" s="504" t="s">
        <v>984</v>
      </c>
      <c r="D481" s="477" t="s">
        <v>985</v>
      </c>
      <c r="E481" s="478">
        <v>39378</v>
      </c>
      <c r="F481" s="505"/>
      <c r="G481" s="505"/>
      <c r="H481" s="505"/>
      <c r="I481" s="505"/>
      <c r="J481" s="505"/>
      <c r="K481" s="505"/>
      <c r="L481" s="505"/>
      <c r="M481" s="505"/>
      <c r="N481" s="505"/>
      <c r="O481" s="505"/>
      <c r="P481" s="505"/>
      <c r="Q481" s="505"/>
    </row>
    <row r="482" spans="1:17">
      <c r="A482" s="506">
        <v>19</v>
      </c>
      <c r="B482" s="476" t="s">
        <v>174</v>
      </c>
      <c r="C482" s="504" t="s">
        <v>988</v>
      </c>
      <c r="D482" s="477" t="s">
        <v>989</v>
      </c>
      <c r="E482" s="478">
        <v>39238</v>
      </c>
      <c r="F482" s="505"/>
      <c r="G482" s="505"/>
      <c r="H482" s="505"/>
      <c r="I482" s="505"/>
      <c r="J482" s="505"/>
      <c r="K482" s="505"/>
      <c r="L482" s="505"/>
      <c r="M482" s="505"/>
      <c r="N482" s="505"/>
      <c r="O482" s="505"/>
      <c r="P482" s="505"/>
      <c r="Q482" s="505"/>
    </row>
    <row r="483" spans="1:17">
      <c r="A483" s="506">
        <v>20</v>
      </c>
      <c r="B483" s="476" t="s">
        <v>174</v>
      </c>
      <c r="C483" s="504" t="s">
        <v>994</v>
      </c>
      <c r="D483" s="477" t="s">
        <v>995</v>
      </c>
      <c r="E483" s="478">
        <v>39116</v>
      </c>
      <c r="F483" s="505"/>
      <c r="G483" s="505"/>
      <c r="H483" s="505"/>
      <c r="I483" s="505"/>
      <c r="J483" s="505"/>
      <c r="K483" s="505"/>
      <c r="L483" s="505"/>
      <c r="M483" s="505"/>
      <c r="N483" s="505"/>
      <c r="O483" s="505"/>
      <c r="P483" s="505"/>
      <c r="Q483" s="505"/>
    </row>
    <row r="484" spans="1:17">
      <c r="A484" s="506">
        <v>21</v>
      </c>
      <c r="B484" s="476" t="s">
        <v>174</v>
      </c>
      <c r="C484" s="504" t="s">
        <v>1014</v>
      </c>
      <c r="D484" s="477" t="s">
        <v>1015</v>
      </c>
      <c r="E484" s="478">
        <v>39119</v>
      </c>
      <c r="F484" s="505"/>
      <c r="G484" s="505"/>
      <c r="H484" s="505"/>
      <c r="I484" s="505"/>
      <c r="J484" s="505"/>
      <c r="K484" s="505"/>
      <c r="L484" s="505"/>
      <c r="M484" s="505"/>
      <c r="N484" s="505"/>
      <c r="O484" s="505"/>
      <c r="P484" s="505"/>
      <c r="Q484" s="505"/>
    </row>
    <row r="485" spans="1:17">
      <c r="A485" s="506">
        <v>22</v>
      </c>
      <c r="B485" s="481" t="s">
        <v>215</v>
      </c>
      <c r="C485" s="482" t="s">
        <v>1107</v>
      </c>
      <c r="D485" s="483" t="s">
        <v>1108</v>
      </c>
      <c r="E485" s="484">
        <v>39092</v>
      </c>
      <c r="F485" s="505"/>
      <c r="G485" s="505"/>
      <c r="H485" s="505"/>
      <c r="I485" s="505"/>
      <c r="J485" s="505"/>
      <c r="K485" s="505"/>
      <c r="L485" s="505"/>
      <c r="M485" s="505"/>
      <c r="N485" s="505"/>
      <c r="O485" s="505"/>
      <c r="P485" s="505"/>
      <c r="Q485" s="505"/>
    </row>
    <row r="486" spans="1:17">
      <c r="A486" s="506">
        <v>23</v>
      </c>
      <c r="B486" s="476" t="s">
        <v>216</v>
      </c>
      <c r="C486" s="460" t="s">
        <v>1165</v>
      </c>
      <c r="D486" s="462" t="s">
        <v>1166</v>
      </c>
      <c r="E486" s="490"/>
      <c r="F486" s="505"/>
      <c r="G486" s="505"/>
      <c r="H486" s="505"/>
      <c r="I486" s="505"/>
      <c r="J486" s="505"/>
      <c r="K486" s="505"/>
      <c r="L486" s="505"/>
      <c r="M486" s="505"/>
      <c r="N486" s="505"/>
      <c r="O486" s="505"/>
      <c r="P486" s="505"/>
      <c r="Q486" s="505"/>
    </row>
    <row r="487" spans="1:17">
      <c r="A487" s="506">
        <v>24</v>
      </c>
      <c r="B487" s="476" t="s">
        <v>216</v>
      </c>
      <c r="C487" s="460" t="s">
        <v>1189</v>
      </c>
      <c r="D487" s="462" t="s">
        <v>681</v>
      </c>
      <c r="E487" s="490"/>
      <c r="F487" s="505"/>
      <c r="G487" s="505"/>
      <c r="H487" s="505"/>
      <c r="I487" s="505"/>
      <c r="J487" s="505"/>
      <c r="K487" s="505"/>
      <c r="L487" s="505"/>
      <c r="M487" s="505"/>
      <c r="N487" s="505"/>
      <c r="O487" s="505"/>
      <c r="P487" s="505"/>
      <c r="Q487" s="505"/>
    </row>
    <row r="488" spans="1:17">
      <c r="A488" s="506">
        <v>25</v>
      </c>
      <c r="B488" s="476" t="s">
        <v>216</v>
      </c>
      <c r="C488" s="460" t="s">
        <v>1206</v>
      </c>
      <c r="D488" s="462" t="s">
        <v>1207</v>
      </c>
      <c r="E488" s="490"/>
      <c r="F488" s="505"/>
      <c r="G488" s="505"/>
      <c r="H488" s="505"/>
      <c r="I488" s="505"/>
      <c r="J488" s="505"/>
      <c r="K488" s="505"/>
      <c r="L488" s="505"/>
      <c r="M488" s="505"/>
      <c r="N488" s="505"/>
      <c r="O488" s="505"/>
      <c r="P488" s="505"/>
      <c r="Q488" s="505"/>
    </row>
    <row r="489" spans="1:17">
      <c r="A489" s="506">
        <v>26</v>
      </c>
      <c r="B489" s="476" t="s">
        <v>216</v>
      </c>
      <c r="C489" s="460" t="s">
        <v>1210</v>
      </c>
      <c r="D489" s="462" t="s">
        <v>1211</v>
      </c>
      <c r="E489" s="490"/>
      <c r="F489" s="505"/>
      <c r="G489" s="505"/>
      <c r="H489" s="505"/>
      <c r="I489" s="505"/>
      <c r="J489" s="505"/>
      <c r="K489" s="505"/>
      <c r="L489" s="505"/>
      <c r="M489" s="505"/>
      <c r="N489" s="505"/>
      <c r="O489" s="505"/>
      <c r="P489" s="505"/>
      <c r="Q489" s="505"/>
    </row>
    <row r="512" spans="1:17" ht="18.75">
      <c r="A512" s="947" t="s">
        <v>1397</v>
      </c>
      <c r="B512" s="947"/>
      <c r="C512" s="947"/>
      <c r="D512" s="947"/>
      <c r="E512" s="947"/>
      <c r="F512" s="947"/>
      <c r="G512" s="947"/>
      <c r="H512" s="947"/>
      <c r="I512" s="947"/>
      <c r="J512" s="947"/>
      <c r="K512" s="947"/>
      <c r="L512" s="947"/>
      <c r="M512" s="947"/>
      <c r="N512" s="947"/>
      <c r="O512" s="947"/>
      <c r="P512" s="947"/>
      <c r="Q512" s="947"/>
    </row>
    <row r="513" spans="1:17" ht="15" customHeight="1">
      <c r="A513" s="943" t="s">
        <v>1386</v>
      </c>
      <c r="B513" s="943"/>
      <c r="C513" s="943"/>
      <c r="D513" s="943"/>
      <c r="E513" s="943"/>
      <c r="F513" s="943"/>
      <c r="G513" s="943"/>
      <c r="H513" s="943"/>
      <c r="I513" s="943"/>
      <c r="J513" s="943"/>
      <c r="K513" s="943"/>
      <c r="L513" s="943"/>
      <c r="M513" s="943"/>
      <c r="N513" s="943"/>
      <c r="O513" s="943"/>
      <c r="P513" s="943"/>
      <c r="Q513" s="943"/>
    </row>
    <row r="514" spans="1:17">
      <c r="A514" s="507" t="s">
        <v>468</v>
      </c>
      <c r="B514" s="453" t="s">
        <v>311</v>
      </c>
      <c r="C514" s="454" t="s">
        <v>506</v>
      </c>
      <c r="D514" s="455" t="s">
        <v>507</v>
      </c>
      <c r="E514" s="456" t="s">
        <v>508</v>
      </c>
      <c r="F514" s="509" t="s">
        <v>1361</v>
      </c>
      <c r="G514" s="509" t="s">
        <v>1362</v>
      </c>
      <c r="H514" s="509" t="s">
        <v>1363</v>
      </c>
      <c r="I514" s="509" t="s">
        <v>1364</v>
      </c>
      <c r="J514" s="509" t="s">
        <v>1365</v>
      </c>
      <c r="K514" s="509" t="s">
        <v>1366</v>
      </c>
      <c r="L514" s="509" t="s">
        <v>1367</v>
      </c>
      <c r="M514" s="509" t="s">
        <v>1368</v>
      </c>
      <c r="N514" s="509" t="s">
        <v>1369</v>
      </c>
      <c r="O514" s="509" t="s">
        <v>1370</v>
      </c>
      <c r="P514" s="509" t="s">
        <v>1371</v>
      </c>
      <c r="Q514" s="509" t="s">
        <v>1372</v>
      </c>
    </row>
    <row r="515" spans="1:17">
      <c r="A515" s="506">
        <v>1</v>
      </c>
      <c r="B515" s="459" t="s">
        <v>30</v>
      </c>
      <c r="C515" s="461" t="s">
        <v>642</v>
      </c>
      <c r="D515" s="462" t="s">
        <v>643</v>
      </c>
      <c r="E515" s="461" t="s">
        <v>644</v>
      </c>
      <c r="F515" s="505"/>
      <c r="G515" s="505"/>
      <c r="H515" s="505"/>
      <c r="I515" s="505"/>
      <c r="J515" s="505"/>
      <c r="K515" s="505"/>
      <c r="L515" s="505"/>
      <c r="M515" s="505"/>
      <c r="N515" s="505"/>
      <c r="O515" s="505"/>
      <c r="P515" s="505"/>
      <c r="Q515" s="505"/>
    </row>
    <row r="516" spans="1:17">
      <c r="A516" s="506">
        <v>2</v>
      </c>
      <c r="B516" s="459" t="s">
        <v>30</v>
      </c>
      <c r="C516" s="461" t="s">
        <v>650</v>
      </c>
      <c r="D516" s="462" t="s">
        <v>651</v>
      </c>
      <c r="E516" s="465">
        <v>39353</v>
      </c>
      <c r="F516" s="505"/>
      <c r="G516" s="505"/>
      <c r="H516" s="505"/>
      <c r="I516" s="505"/>
      <c r="J516" s="505"/>
      <c r="K516" s="505"/>
      <c r="L516" s="505"/>
      <c r="M516" s="505"/>
      <c r="N516" s="505"/>
      <c r="O516" s="505"/>
      <c r="P516" s="505"/>
      <c r="Q516" s="505"/>
    </row>
    <row r="517" spans="1:17">
      <c r="A517" s="506">
        <v>3</v>
      </c>
      <c r="B517" s="459" t="s">
        <v>30</v>
      </c>
      <c r="C517" s="461" t="s">
        <v>653</v>
      </c>
      <c r="D517" s="462" t="s">
        <v>654</v>
      </c>
      <c r="E517" s="461" t="s">
        <v>655</v>
      </c>
      <c r="F517" s="505"/>
      <c r="G517" s="505"/>
      <c r="H517" s="505"/>
      <c r="I517" s="505"/>
      <c r="J517" s="505"/>
      <c r="K517" s="505"/>
      <c r="L517" s="505"/>
      <c r="M517" s="505"/>
      <c r="N517" s="505"/>
      <c r="O517" s="505"/>
      <c r="P517" s="505"/>
      <c r="Q517" s="505"/>
    </row>
    <row r="518" spans="1:17">
      <c r="A518" s="506">
        <v>4</v>
      </c>
      <c r="B518" s="459" t="s">
        <v>30</v>
      </c>
      <c r="C518" s="461" t="s">
        <v>665</v>
      </c>
      <c r="D518" s="462" t="s">
        <v>666</v>
      </c>
      <c r="E518" s="461" t="s">
        <v>667</v>
      </c>
      <c r="F518" s="505"/>
      <c r="G518" s="505"/>
      <c r="H518" s="505"/>
      <c r="I518" s="505"/>
      <c r="J518" s="505"/>
      <c r="K518" s="505"/>
      <c r="L518" s="505"/>
      <c r="M518" s="505"/>
      <c r="N518" s="505"/>
      <c r="O518" s="505"/>
      <c r="P518" s="505"/>
      <c r="Q518" s="505"/>
    </row>
    <row r="519" spans="1:17">
      <c r="A519" s="506">
        <v>5</v>
      </c>
      <c r="B519" s="459" t="s">
        <v>30</v>
      </c>
      <c r="C519" s="461" t="s">
        <v>670</v>
      </c>
      <c r="D519" s="462" t="s">
        <v>671</v>
      </c>
      <c r="E519" s="461" t="s">
        <v>672</v>
      </c>
      <c r="F519" s="505"/>
      <c r="G519" s="505"/>
      <c r="H519" s="505"/>
      <c r="I519" s="505"/>
      <c r="J519" s="505"/>
      <c r="K519" s="505"/>
      <c r="L519" s="505"/>
      <c r="M519" s="505"/>
      <c r="N519" s="505"/>
      <c r="O519" s="505"/>
      <c r="P519" s="505"/>
      <c r="Q519" s="505"/>
    </row>
    <row r="520" spans="1:17">
      <c r="A520" s="506">
        <v>6</v>
      </c>
      <c r="B520" s="459" t="s">
        <v>30</v>
      </c>
      <c r="C520" s="461" t="s">
        <v>673</v>
      </c>
      <c r="D520" s="462" t="s">
        <v>674</v>
      </c>
      <c r="E520" s="461" t="s">
        <v>675</v>
      </c>
      <c r="F520" s="505"/>
      <c r="G520" s="505"/>
      <c r="H520" s="505"/>
      <c r="I520" s="505"/>
      <c r="J520" s="505"/>
      <c r="K520" s="505"/>
      <c r="L520" s="505"/>
      <c r="M520" s="505"/>
      <c r="N520" s="505"/>
      <c r="O520" s="505"/>
      <c r="P520" s="505"/>
      <c r="Q520" s="505"/>
    </row>
    <row r="521" spans="1:17">
      <c r="A521" s="506">
        <v>7</v>
      </c>
      <c r="B521" s="459" t="s">
        <v>30</v>
      </c>
      <c r="C521" s="461" t="s">
        <v>676</v>
      </c>
      <c r="D521" s="462" t="s">
        <v>677</v>
      </c>
      <c r="E521" s="461" t="s">
        <v>678</v>
      </c>
      <c r="F521" s="505"/>
      <c r="G521" s="505"/>
      <c r="H521" s="505"/>
      <c r="I521" s="505"/>
      <c r="J521" s="505"/>
      <c r="K521" s="505"/>
      <c r="L521" s="505"/>
      <c r="M521" s="505"/>
      <c r="N521" s="505"/>
      <c r="O521" s="505"/>
      <c r="P521" s="505"/>
      <c r="Q521" s="505"/>
    </row>
    <row r="522" spans="1:17">
      <c r="A522" s="506">
        <v>8</v>
      </c>
      <c r="B522" s="459" t="s">
        <v>30</v>
      </c>
      <c r="C522" s="461" t="s">
        <v>680</v>
      </c>
      <c r="D522" s="462" t="s">
        <v>681</v>
      </c>
      <c r="E522" s="461" t="s">
        <v>538</v>
      </c>
      <c r="F522" s="505"/>
      <c r="G522" s="505"/>
      <c r="H522" s="505"/>
      <c r="I522" s="505"/>
      <c r="J522" s="505"/>
      <c r="K522" s="505"/>
      <c r="L522" s="505"/>
      <c r="M522" s="505"/>
      <c r="N522" s="505"/>
      <c r="O522" s="505"/>
      <c r="P522" s="505"/>
      <c r="Q522" s="505"/>
    </row>
    <row r="523" spans="1:17">
      <c r="A523" s="506">
        <v>9</v>
      </c>
      <c r="B523" s="459" t="s">
        <v>30</v>
      </c>
      <c r="C523" s="461" t="s">
        <v>682</v>
      </c>
      <c r="D523" s="462" t="s">
        <v>683</v>
      </c>
      <c r="E523" s="461" t="s">
        <v>684</v>
      </c>
      <c r="F523" s="505"/>
      <c r="G523" s="505"/>
      <c r="H523" s="505"/>
      <c r="I523" s="505"/>
      <c r="J523" s="505"/>
      <c r="K523" s="505"/>
      <c r="L523" s="505"/>
      <c r="M523" s="505"/>
      <c r="N523" s="505"/>
      <c r="O523" s="505"/>
      <c r="P523" s="505"/>
      <c r="Q523" s="505"/>
    </row>
    <row r="524" spans="1:17">
      <c r="A524" s="506">
        <v>10</v>
      </c>
      <c r="B524" s="459" t="s">
        <v>30</v>
      </c>
      <c r="C524" s="461" t="s">
        <v>692</v>
      </c>
      <c r="D524" s="462" t="s">
        <v>693</v>
      </c>
      <c r="E524" s="461" t="s">
        <v>694</v>
      </c>
      <c r="F524" s="505"/>
      <c r="G524" s="505"/>
      <c r="H524" s="505"/>
      <c r="I524" s="505"/>
      <c r="J524" s="505"/>
      <c r="K524" s="505"/>
      <c r="L524" s="505"/>
      <c r="M524" s="505"/>
      <c r="N524" s="505"/>
      <c r="O524" s="505"/>
      <c r="P524" s="505"/>
      <c r="Q524" s="505"/>
    </row>
    <row r="525" spans="1:17">
      <c r="A525" s="506">
        <v>11</v>
      </c>
      <c r="B525" s="459" t="s">
        <v>30</v>
      </c>
      <c r="C525" s="461" t="s">
        <v>695</v>
      </c>
      <c r="D525" s="462" t="s">
        <v>696</v>
      </c>
      <c r="E525" s="461" t="s">
        <v>550</v>
      </c>
      <c r="F525" s="505"/>
      <c r="G525" s="505"/>
      <c r="H525" s="505"/>
      <c r="I525" s="505"/>
      <c r="J525" s="505"/>
      <c r="K525" s="505"/>
      <c r="L525" s="505"/>
      <c r="M525" s="505"/>
      <c r="N525" s="505"/>
      <c r="O525" s="505"/>
      <c r="P525" s="505"/>
      <c r="Q525" s="505"/>
    </row>
    <row r="526" spans="1:17">
      <c r="A526" s="506">
        <v>12</v>
      </c>
      <c r="B526" s="459" t="s">
        <v>30</v>
      </c>
      <c r="C526" s="461" t="s">
        <v>697</v>
      </c>
      <c r="D526" s="462" t="s">
        <v>698</v>
      </c>
      <c r="E526" s="461" t="s">
        <v>699</v>
      </c>
      <c r="F526" s="505"/>
      <c r="G526" s="505"/>
      <c r="H526" s="505"/>
      <c r="I526" s="505"/>
      <c r="J526" s="505"/>
      <c r="K526" s="505"/>
      <c r="L526" s="505"/>
      <c r="M526" s="505"/>
      <c r="N526" s="505"/>
      <c r="O526" s="505"/>
      <c r="P526" s="505"/>
      <c r="Q526" s="505"/>
    </row>
    <row r="527" spans="1:17">
      <c r="A527" s="506">
        <v>13</v>
      </c>
      <c r="B527" s="459" t="s">
        <v>30</v>
      </c>
      <c r="C527" s="461" t="s">
        <v>700</v>
      </c>
      <c r="D527" s="462" t="s">
        <v>701</v>
      </c>
      <c r="E527" s="461" t="s">
        <v>702</v>
      </c>
      <c r="F527" s="505"/>
      <c r="G527" s="505"/>
      <c r="H527" s="505"/>
      <c r="I527" s="505"/>
      <c r="J527" s="505"/>
      <c r="K527" s="505"/>
      <c r="L527" s="505"/>
      <c r="M527" s="505"/>
      <c r="N527" s="505"/>
      <c r="O527" s="505"/>
      <c r="P527" s="505"/>
      <c r="Q527" s="505"/>
    </row>
    <row r="528" spans="1:17">
      <c r="A528" s="506">
        <v>14</v>
      </c>
      <c r="B528" s="459" t="s">
        <v>30</v>
      </c>
      <c r="C528" s="461" t="s">
        <v>716</v>
      </c>
      <c r="D528" s="462" t="s">
        <v>717</v>
      </c>
      <c r="E528" s="461" t="s">
        <v>718</v>
      </c>
      <c r="F528" s="505"/>
      <c r="G528" s="505"/>
      <c r="H528" s="505"/>
      <c r="I528" s="505"/>
      <c r="J528" s="505"/>
      <c r="K528" s="505"/>
      <c r="L528" s="505"/>
      <c r="M528" s="505"/>
      <c r="N528" s="505"/>
      <c r="O528" s="505"/>
      <c r="P528" s="505"/>
      <c r="Q528" s="505"/>
    </row>
    <row r="529" spans="1:17">
      <c r="A529" s="506">
        <v>15</v>
      </c>
      <c r="B529" s="459" t="s">
        <v>30</v>
      </c>
      <c r="C529" s="461" t="s">
        <v>719</v>
      </c>
      <c r="D529" s="462" t="s">
        <v>720</v>
      </c>
      <c r="E529" s="461" t="s">
        <v>721</v>
      </c>
      <c r="F529" s="505"/>
      <c r="G529" s="505"/>
      <c r="H529" s="505"/>
      <c r="I529" s="505"/>
      <c r="J529" s="505"/>
      <c r="K529" s="505"/>
      <c r="L529" s="505"/>
      <c r="M529" s="505"/>
      <c r="N529" s="505"/>
      <c r="O529" s="505"/>
      <c r="P529" s="505"/>
      <c r="Q529" s="505"/>
    </row>
    <row r="530" spans="1:17">
      <c r="A530" s="506">
        <v>16</v>
      </c>
      <c r="B530" s="459" t="s">
        <v>30</v>
      </c>
      <c r="C530" s="461" t="s">
        <v>722</v>
      </c>
      <c r="D530" s="462" t="s">
        <v>723</v>
      </c>
      <c r="E530" s="461" t="s">
        <v>724</v>
      </c>
      <c r="F530" s="505"/>
      <c r="G530" s="505"/>
      <c r="H530" s="505"/>
      <c r="I530" s="505"/>
      <c r="J530" s="505"/>
      <c r="K530" s="505"/>
      <c r="L530" s="505"/>
      <c r="M530" s="505"/>
      <c r="N530" s="505"/>
      <c r="O530" s="505"/>
      <c r="P530" s="505"/>
      <c r="Q530" s="505"/>
    </row>
    <row r="531" spans="1:17">
      <c r="A531" s="506">
        <v>17</v>
      </c>
      <c r="B531" s="459" t="s">
        <v>30</v>
      </c>
      <c r="C531" s="461" t="s">
        <v>729</v>
      </c>
      <c r="D531" s="462" t="s">
        <v>730</v>
      </c>
      <c r="E531" s="461" t="s">
        <v>731</v>
      </c>
      <c r="F531" s="505"/>
      <c r="G531" s="505"/>
      <c r="H531" s="505"/>
      <c r="I531" s="505"/>
      <c r="J531" s="505"/>
      <c r="K531" s="505"/>
      <c r="L531" s="505"/>
      <c r="M531" s="505"/>
      <c r="N531" s="505"/>
      <c r="O531" s="505"/>
      <c r="P531" s="505"/>
      <c r="Q531" s="505"/>
    </row>
    <row r="532" spans="1:17">
      <c r="A532" s="506">
        <v>18</v>
      </c>
      <c r="B532" s="459" t="s">
        <v>30</v>
      </c>
      <c r="C532" s="461" t="s">
        <v>735</v>
      </c>
      <c r="D532" s="462" t="s">
        <v>736</v>
      </c>
      <c r="E532" s="461" t="s">
        <v>737</v>
      </c>
      <c r="F532" s="505"/>
      <c r="G532" s="505"/>
      <c r="H532" s="505"/>
      <c r="I532" s="505"/>
      <c r="J532" s="505"/>
      <c r="K532" s="505"/>
      <c r="L532" s="505"/>
      <c r="M532" s="505"/>
      <c r="N532" s="505"/>
      <c r="O532" s="505"/>
      <c r="P532" s="505"/>
      <c r="Q532" s="505"/>
    </row>
    <row r="533" spans="1:17">
      <c r="A533" s="506">
        <v>19</v>
      </c>
      <c r="B533" s="459" t="s">
        <v>30</v>
      </c>
      <c r="C533" s="461" t="s">
        <v>738</v>
      </c>
      <c r="D533" s="462" t="s">
        <v>739</v>
      </c>
      <c r="E533" s="461" t="s">
        <v>740</v>
      </c>
      <c r="F533" s="505"/>
      <c r="G533" s="505"/>
      <c r="H533" s="505"/>
      <c r="I533" s="505"/>
      <c r="J533" s="505"/>
      <c r="K533" s="505"/>
      <c r="L533" s="505"/>
      <c r="M533" s="505"/>
      <c r="N533" s="505"/>
      <c r="O533" s="505"/>
      <c r="P533" s="505"/>
      <c r="Q533" s="505"/>
    </row>
    <row r="534" spans="1:17">
      <c r="A534" s="506">
        <v>20</v>
      </c>
      <c r="B534" s="459" t="s">
        <v>30</v>
      </c>
      <c r="C534" s="461" t="s">
        <v>741</v>
      </c>
      <c r="D534" s="462" t="s">
        <v>742</v>
      </c>
      <c r="E534" s="461" t="s">
        <v>743</v>
      </c>
      <c r="F534" s="505"/>
      <c r="G534" s="505"/>
      <c r="H534" s="505"/>
      <c r="I534" s="505"/>
      <c r="J534" s="505"/>
      <c r="K534" s="505"/>
      <c r="L534" s="505"/>
      <c r="M534" s="505"/>
      <c r="N534" s="505"/>
      <c r="O534" s="505"/>
      <c r="P534" s="505"/>
      <c r="Q534" s="505"/>
    </row>
    <row r="535" spans="1:17">
      <c r="A535" s="506">
        <v>21</v>
      </c>
      <c r="B535" s="459" t="s">
        <v>30</v>
      </c>
      <c r="C535" s="461" t="s">
        <v>744</v>
      </c>
      <c r="D535" s="462" t="s">
        <v>745</v>
      </c>
      <c r="E535" s="461" t="s">
        <v>746</v>
      </c>
      <c r="F535" s="505"/>
      <c r="G535" s="505"/>
      <c r="H535" s="505"/>
      <c r="I535" s="505"/>
      <c r="J535" s="505"/>
      <c r="K535" s="505"/>
      <c r="L535" s="505"/>
      <c r="M535" s="505"/>
      <c r="N535" s="505"/>
      <c r="O535" s="505"/>
      <c r="P535" s="505"/>
      <c r="Q535" s="505"/>
    </row>
    <row r="536" spans="1:17">
      <c r="A536" s="506">
        <v>22</v>
      </c>
      <c r="B536" s="459" t="s">
        <v>30</v>
      </c>
      <c r="C536" s="461" t="s">
        <v>747</v>
      </c>
      <c r="D536" s="462" t="s">
        <v>748</v>
      </c>
      <c r="E536" s="461" t="s">
        <v>749</v>
      </c>
      <c r="F536" s="505"/>
      <c r="G536" s="505"/>
      <c r="H536" s="505"/>
      <c r="I536" s="505"/>
      <c r="J536" s="505"/>
      <c r="K536" s="505"/>
      <c r="L536" s="505"/>
      <c r="M536" s="505"/>
      <c r="N536" s="505"/>
      <c r="O536" s="505"/>
      <c r="P536" s="505"/>
      <c r="Q536" s="505"/>
    </row>
    <row r="537" spans="1:17">
      <c r="A537" s="506">
        <v>23</v>
      </c>
      <c r="B537" s="459" t="s">
        <v>30</v>
      </c>
      <c r="C537" s="461" t="s">
        <v>750</v>
      </c>
      <c r="D537" s="462" t="s">
        <v>751</v>
      </c>
      <c r="E537" s="461" t="s">
        <v>752</v>
      </c>
      <c r="F537" s="505"/>
      <c r="G537" s="505"/>
      <c r="H537" s="505"/>
      <c r="I537" s="505"/>
      <c r="J537" s="505"/>
      <c r="K537" s="505"/>
      <c r="L537" s="505"/>
      <c r="M537" s="505"/>
      <c r="N537" s="505"/>
      <c r="O537" s="505"/>
      <c r="P537" s="505"/>
      <c r="Q537" s="505"/>
    </row>
    <row r="538" spans="1:17">
      <c r="A538" s="506">
        <v>24</v>
      </c>
      <c r="B538" s="459" t="s">
        <v>30</v>
      </c>
      <c r="C538" s="461" t="s">
        <v>753</v>
      </c>
      <c r="D538" s="462" t="s">
        <v>754</v>
      </c>
      <c r="E538" s="461" t="s">
        <v>734</v>
      </c>
      <c r="F538" s="505"/>
      <c r="G538" s="505"/>
      <c r="H538" s="505"/>
      <c r="I538" s="505"/>
      <c r="J538" s="505"/>
      <c r="K538" s="505"/>
      <c r="L538" s="505"/>
      <c r="M538" s="505"/>
      <c r="N538" s="505"/>
      <c r="O538" s="505"/>
      <c r="P538" s="505"/>
      <c r="Q538" s="505"/>
    </row>
    <row r="539" spans="1:17">
      <c r="A539" s="506">
        <v>25</v>
      </c>
      <c r="B539" s="459" t="s">
        <v>30</v>
      </c>
      <c r="C539" s="461" t="s">
        <v>755</v>
      </c>
      <c r="D539" s="462" t="s">
        <v>756</v>
      </c>
      <c r="E539" s="461" t="s">
        <v>757</v>
      </c>
      <c r="F539" s="505"/>
      <c r="G539" s="505"/>
      <c r="H539" s="505"/>
      <c r="I539" s="505"/>
      <c r="J539" s="505"/>
      <c r="K539" s="505"/>
      <c r="L539" s="505"/>
      <c r="M539" s="505"/>
      <c r="N539" s="505"/>
      <c r="O539" s="505"/>
      <c r="P539" s="505"/>
      <c r="Q539" s="505"/>
    </row>
    <row r="540" spans="1:17">
      <c r="A540" s="506">
        <v>26</v>
      </c>
      <c r="B540" s="466" t="s">
        <v>20</v>
      </c>
      <c r="C540" s="467" t="s">
        <v>766</v>
      </c>
      <c r="D540" s="469" t="s">
        <v>767</v>
      </c>
      <c r="E540" s="470" t="s">
        <v>768</v>
      </c>
      <c r="F540" s="505"/>
      <c r="G540" s="505"/>
      <c r="H540" s="505"/>
      <c r="I540" s="505"/>
      <c r="J540" s="505"/>
      <c r="K540" s="505"/>
      <c r="L540" s="505"/>
      <c r="M540" s="505"/>
      <c r="N540" s="505"/>
      <c r="O540" s="505"/>
      <c r="P540" s="505"/>
      <c r="Q540" s="505"/>
    </row>
    <row r="541" spans="1:17">
      <c r="A541" s="506">
        <v>27</v>
      </c>
      <c r="B541" s="466" t="s">
        <v>20</v>
      </c>
      <c r="C541" s="467" t="s">
        <v>784</v>
      </c>
      <c r="D541" s="469" t="s">
        <v>785</v>
      </c>
      <c r="E541" s="470" t="s">
        <v>708</v>
      </c>
      <c r="F541" s="505"/>
      <c r="G541" s="505"/>
      <c r="H541" s="505"/>
      <c r="I541" s="505"/>
      <c r="J541" s="505"/>
      <c r="K541" s="505"/>
      <c r="L541" s="505"/>
      <c r="M541" s="505"/>
      <c r="N541" s="505"/>
      <c r="O541" s="505"/>
      <c r="P541" s="505"/>
      <c r="Q541" s="505"/>
    </row>
    <row r="542" spans="1:17">
      <c r="A542" s="506">
        <v>28</v>
      </c>
      <c r="B542" s="466" t="s">
        <v>20</v>
      </c>
      <c r="C542" s="467" t="s">
        <v>787</v>
      </c>
      <c r="D542" s="469" t="s">
        <v>788</v>
      </c>
      <c r="E542" s="470" t="s">
        <v>789</v>
      </c>
      <c r="F542" s="505"/>
      <c r="G542" s="505"/>
      <c r="H542" s="505"/>
      <c r="I542" s="505"/>
      <c r="J542" s="505"/>
      <c r="K542" s="505"/>
      <c r="L542" s="505"/>
      <c r="M542" s="505"/>
      <c r="N542" s="505"/>
      <c r="O542" s="505"/>
      <c r="P542" s="505"/>
      <c r="Q542" s="505"/>
    </row>
    <row r="543" spans="1:17">
      <c r="A543" s="506">
        <v>29</v>
      </c>
      <c r="B543" s="466" t="s">
        <v>20</v>
      </c>
      <c r="C543" s="467" t="s">
        <v>796</v>
      </c>
      <c r="D543" s="469" t="s">
        <v>797</v>
      </c>
      <c r="E543" s="470" t="s">
        <v>798</v>
      </c>
      <c r="F543" s="505"/>
      <c r="G543" s="505"/>
      <c r="H543" s="505"/>
      <c r="I543" s="505"/>
      <c r="J543" s="505"/>
      <c r="K543" s="505"/>
      <c r="L543" s="505"/>
      <c r="M543" s="505"/>
      <c r="N543" s="505"/>
      <c r="O543" s="505"/>
      <c r="P543" s="505"/>
      <c r="Q543" s="505"/>
    </row>
    <row r="544" spans="1:17">
      <c r="A544" s="506">
        <v>30</v>
      </c>
      <c r="B544" s="466" t="s">
        <v>20</v>
      </c>
      <c r="C544" s="467" t="s">
        <v>803</v>
      </c>
      <c r="D544" s="469" t="s">
        <v>804</v>
      </c>
      <c r="E544" s="470" t="s">
        <v>805</v>
      </c>
      <c r="F544" s="505"/>
      <c r="G544" s="505"/>
      <c r="H544" s="505"/>
      <c r="I544" s="505"/>
      <c r="J544" s="505"/>
      <c r="K544" s="505"/>
      <c r="L544" s="505"/>
      <c r="M544" s="505"/>
      <c r="N544" s="505"/>
      <c r="O544" s="505"/>
      <c r="P544" s="505"/>
      <c r="Q544" s="505"/>
    </row>
    <row r="545" spans="1:17">
      <c r="A545" s="506">
        <v>31</v>
      </c>
      <c r="B545" s="466" t="s">
        <v>20</v>
      </c>
      <c r="C545" s="467" t="s">
        <v>815</v>
      </c>
      <c r="D545" s="469" t="s">
        <v>816</v>
      </c>
      <c r="E545" s="470" t="s">
        <v>817</v>
      </c>
      <c r="F545" s="505"/>
      <c r="G545" s="505"/>
      <c r="H545" s="505"/>
      <c r="I545" s="505"/>
      <c r="J545" s="505"/>
      <c r="K545" s="505"/>
      <c r="L545" s="505"/>
      <c r="M545" s="505"/>
      <c r="N545" s="505"/>
      <c r="O545" s="505"/>
      <c r="P545" s="505"/>
      <c r="Q545" s="505"/>
    </row>
    <row r="546" spans="1:17">
      <c r="A546" s="506">
        <v>32</v>
      </c>
      <c r="B546" s="466" t="s">
        <v>20</v>
      </c>
      <c r="C546" s="467" t="s">
        <v>818</v>
      </c>
      <c r="D546" s="469" t="s">
        <v>819</v>
      </c>
      <c r="E546" s="470" t="s">
        <v>820</v>
      </c>
      <c r="F546" s="505"/>
      <c r="G546" s="505"/>
      <c r="H546" s="505"/>
      <c r="I546" s="505"/>
      <c r="J546" s="505"/>
      <c r="K546" s="505"/>
      <c r="L546" s="505"/>
      <c r="M546" s="505"/>
      <c r="N546" s="505"/>
      <c r="O546" s="505"/>
      <c r="P546" s="505"/>
      <c r="Q546" s="505"/>
    </row>
    <row r="547" spans="1:17">
      <c r="A547" s="506">
        <v>33</v>
      </c>
      <c r="B547" s="466" t="s">
        <v>20</v>
      </c>
      <c r="C547" s="467" t="s">
        <v>821</v>
      </c>
      <c r="D547" s="469" t="s">
        <v>822</v>
      </c>
      <c r="E547" s="470" t="s">
        <v>823</v>
      </c>
      <c r="F547" s="505"/>
      <c r="G547" s="505"/>
      <c r="H547" s="505"/>
      <c r="I547" s="505"/>
      <c r="J547" s="505"/>
      <c r="K547" s="505"/>
      <c r="L547" s="505"/>
      <c r="M547" s="505"/>
      <c r="N547" s="505"/>
      <c r="O547" s="505"/>
      <c r="P547" s="505"/>
      <c r="Q547" s="505"/>
    </row>
    <row r="548" spans="1:17">
      <c r="A548" s="506">
        <v>34</v>
      </c>
      <c r="B548" s="466" t="s">
        <v>20</v>
      </c>
      <c r="C548" s="467" t="s">
        <v>844</v>
      </c>
      <c r="D548" s="469" t="s">
        <v>845</v>
      </c>
      <c r="E548" s="470" t="s">
        <v>846</v>
      </c>
      <c r="F548" s="505"/>
      <c r="G548" s="505"/>
      <c r="H548" s="505"/>
      <c r="I548" s="505"/>
      <c r="J548" s="505"/>
      <c r="K548" s="505"/>
      <c r="L548" s="505"/>
      <c r="M548" s="505"/>
      <c r="N548" s="505"/>
      <c r="O548" s="505"/>
      <c r="P548" s="505"/>
      <c r="Q548" s="505"/>
    </row>
    <row r="549" spans="1:17">
      <c r="A549" s="506">
        <v>35</v>
      </c>
      <c r="B549" s="466" t="s">
        <v>20</v>
      </c>
      <c r="C549" s="467" t="s">
        <v>854</v>
      </c>
      <c r="D549" s="469" t="s">
        <v>855</v>
      </c>
      <c r="E549" s="470" t="s">
        <v>856</v>
      </c>
      <c r="F549" s="505"/>
      <c r="G549" s="505"/>
      <c r="H549" s="505"/>
      <c r="I549" s="505"/>
      <c r="J549" s="505"/>
      <c r="K549" s="505"/>
      <c r="L549" s="505"/>
      <c r="M549" s="505"/>
      <c r="N549" s="505"/>
      <c r="O549" s="505"/>
      <c r="P549" s="505"/>
      <c r="Q549" s="505"/>
    </row>
    <row r="550" spans="1:17">
      <c r="A550" s="506">
        <v>36</v>
      </c>
      <c r="B550" s="476" t="s">
        <v>217</v>
      </c>
      <c r="C550" s="461" t="s">
        <v>1249</v>
      </c>
      <c r="D550" s="462" t="s">
        <v>1250</v>
      </c>
      <c r="E550" s="461" t="s">
        <v>1251</v>
      </c>
      <c r="F550" s="505"/>
      <c r="G550" s="505"/>
      <c r="H550" s="505"/>
      <c r="I550" s="505"/>
      <c r="J550" s="505"/>
      <c r="K550" s="505"/>
      <c r="L550" s="505"/>
      <c r="M550" s="505"/>
      <c r="N550" s="505"/>
      <c r="O550" s="505"/>
      <c r="P550" s="505"/>
      <c r="Q550" s="505"/>
    </row>
    <row r="563" spans="1:17" ht="18.75">
      <c r="A563" s="941" t="s">
        <v>1380</v>
      </c>
      <c r="B563" s="941"/>
      <c r="C563" s="941"/>
      <c r="D563" s="941"/>
      <c r="E563" s="941"/>
      <c r="F563" s="941"/>
      <c r="G563" s="941"/>
      <c r="H563" s="941"/>
      <c r="I563" s="941"/>
      <c r="J563" s="941"/>
      <c r="K563" s="941"/>
      <c r="L563" s="941"/>
      <c r="M563" s="941"/>
      <c r="N563" s="941"/>
      <c r="O563" s="941"/>
      <c r="P563" s="941"/>
      <c r="Q563" s="941"/>
    </row>
    <row r="564" spans="1:17" ht="15" customHeight="1">
      <c r="A564" s="943" t="s">
        <v>1387</v>
      </c>
      <c r="B564" s="943"/>
      <c r="C564" s="943"/>
      <c r="D564" s="943"/>
      <c r="E564" s="943"/>
      <c r="F564" s="943"/>
      <c r="G564" s="943"/>
      <c r="H564" s="943"/>
      <c r="I564" s="943"/>
      <c r="J564" s="943"/>
      <c r="K564" s="943"/>
      <c r="L564" s="943"/>
      <c r="M564" s="943"/>
      <c r="N564" s="943"/>
      <c r="O564" s="943"/>
      <c r="P564" s="943"/>
      <c r="Q564" s="943"/>
    </row>
    <row r="565" spans="1:17">
      <c r="A565" s="507" t="s">
        <v>468</v>
      </c>
      <c r="B565" s="453" t="s">
        <v>311</v>
      </c>
      <c r="C565" s="454" t="s">
        <v>506</v>
      </c>
      <c r="D565" s="455" t="s">
        <v>507</v>
      </c>
      <c r="E565" s="456" t="s">
        <v>508</v>
      </c>
      <c r="F565" s="509" t="s">
        <v>1361</v>
      </c>
      <c r="G565" s="509" t="s">
        <v>1362</v>
      </c>
      <c r="H565" s="509" t="s">
        <v>1363</v>
      </c>
      <c r="I565" s="509" t="s">
        <v>1364</v>
      </c>
      <c r="J565" s="509" t="s">
        <v>1365</v>
      </c>
      <c r="K565" s="509" t="s">
        <v>1366</v>
      </c>
      <c r="L565" s="509" t="s">
        <v>1367</v>
      </c>
      <c r="M565" s="509" t="s">
        <v>1368</v>
      </c>
      <c r="N565" s="509" t="s">
        <v>1369</v>
      </c>
      <c r="O565" s="509" t="s">
        <v>1370</v>
      </c>
      <c r="P565" s="509" t="s">
        <v>1371</v>
      </c>
      <c r="Q565" s="509" t="s">
        <v>1372</v>
      </c>
    </row>
    <row r="566" spans="1:17">
      <c r="A566" s="506">
        <v>1</v>
      </c>
      <c r="B566" s="459" t="s">
        <v>27</v>
      </c>
      <c r="C566" s="461" t="s">
        <v>524</v>
      </c>
      <c r="D566" s="462" t="s">
        <v>525</v>
      </c>
      <c r="E566" s="461" t="s">
        <v>526</v>
      </c>
      <c r="F566" s="505"/>
      <c r="G566" s="505"/>
      <c r="H566" s="505"/>
      <c r="I566" s="505"/>
      <c r="J566" s="505"/>
      <c r="K566" s="505"/>
      <c r="L566" s="505"/>
      <c r="M566" s="505"/>
      <c r="N566" s="505"/>
      <c r="O566" s="505"/>
      <c r="P566" s="505"/>
      <c r="Q566" s="505"/>
    </row>
    <row r="567" spans="1:17">
      <c r="A567" s="506">
        <v>2</v>
      </c>
      <c r="B567" s="459" t="s">
        <v>27</v>
      </c>
      <c r="C567" s="461" t="s">
        <v>530</v>
      </c>
      <c r="D567" s="462" t="s">
        <v>531</v>
      </c>
      <c r="E567" s="461" t="s">
        <v>532</v>
      </c>
      <c r="F567" s="505"/>
      <c r="G567" s="505"/>
      <c r="H567" s="505"/>
      <c r="I567" s="505"/>
      <c r="J567" s="505"/>
      <c r="K567" s="505"/>
      <c r="L567" s="505"/>
      <c r="M567" s="505"/>
      <c r="N567" s="505"/>
      <c r="O567" s="505"/>
      <c r="P567" s="505"/>
      <c r="Q567" s="505"/>
    </row>
    <row r="568" spans="1:17">
      <c r="A568" s="506">
        <v>3</v>
      </c>
      <c r="B568" s="459" t="s">
        <v>27</v>
      </c>
      <c r="C568" s="461" t="s">
        <v>533</v>
      </c>
      <c r="D568" s="462" t="s">
        <v>534</v>
      </c>
      <c r="E568" s="461" t="s">
        <v>535</v>
      </c>
      <c r="F568" s="505"/>
      <c r="G568" s="505"/>
      <c r="H568" s="505"/>
      <c r="I568" s="505"/>
      <c r="J568" s="505"/>
      <c r="K568" s="505"/>
      <c r="L568" s="505"/>
      <c r="M568" s="505"/>
      <c r="N568" s="505"/>
      <c r="O568" s="505"/>
      <c r="P568" s="505"/>
      <c r="Q568" s="505"/>
    </row>
    <row r="569" spans="1:17">
      <c r="A569" s="506">
        <v>4</v>
      </c>
      <c r="B569" s="459" t="s">
        <v>27</v>
      </c>
      <c r="C569" s="461" t="s">
        <v>536</v>
      </c>
      <c r="D569" s="462" t="s">
        <v>537</v>
      </c>
      <c r="E569" s="461" t="s">
        <v>538</v>
      </c>
      <c r="F569" s="505"/>
      <c r="G569" s="505"/>
      <c r="H569" s="505"/>
      <c r="I569" s="505"/>
      <c r="J569" s="505"/>
      <c r="K569" s="505"/>
      <c r="L569" s="505"/>
      <c r="M569" s="505"/>
      <c r="N569" s="505"/>
      <c r="O569" s="505"/>
      <c r="P569" s="505"/>
      <c r="Q569" s="505"/>
    </row>
    <row r="570" spans="1:17">
      <c r="A570" s="506">
        <v>5</v>
      </c>
      <c r="B570" s="459" t="s">
        <v>27</v>
      </c>
      <c r="C570" s="461" t="s">
        <v>539</v>
      </c>
      <c r="D570" s="462" t="s">
        <v>540</v>
      </c>
      <c r="E570" s="461" t="s">
        <v>541</v>
      </c>
      <c r="F570" s="505"/>
      <c r="G570" s="505"/>
      <c r="H570" s="505"/>
      <c r="I570" s="505"/>
      <c r="J570" s="505"/>
      <c r="K570" s="505"/>
      <c r="L570" s="505"/>
      <c r="M570" s="505"/>
      <c r="N570" s="505"/>
      <c r="O570" s="505"/>
      <c r="P570" s="505"/>
      <c r="Q570" s="505"/>
    </row>
    <row r="571" spans="1:17">
      <c r="A571" s="506">
        <v>6</v>
      </c>
      <c r="B571" s="459" t="s">
        <v>27</v>
      </c>
      <c r="C571" s="461" t="s">
        <v>542</v>
      </c>
      <c r="D571" s="462" t="s">
        <v>543</v>
      </c>
      <c r="E571" s="461" t="s">
        <v>544</v>
      </c>
      <c r="F571" s="505"/>
      <c r="G571" s="505"/>
      <c r="H571" s="505"/>
      <c r="I571" s="505"/>
      <c r="J571" s="505"/>
      <c r="K571" s="505"/>
      <c r="L571" s="505"/>
      <c r="M571" s="505"/>
      <c r="N571" s="505"/>
      <c r="O571" s="505"/>
      <c r="P571" s="505"/>
      <c r="Q571" s="505"/>
    </row>
    <row r="572" spans="1:17">
      <c r="A572" s="506">
        <v>7</v>
      </c>
      <c r="B572" s="459" t="s">
        <v>27</v>
      </c>
      <c r="C572" s="461" t="s">
        <v>551</v>
      </c>
      <c r="D572" s="462" t="s">
        <v>552</v>
      </c>
      <c r="E572" s="461" t="s">
        <v>553</v>
      </c>
      <c r="F572" s="505"/>
      <c r="G572" s="505"/>
      <c r="H572" s="505"/>
      <c r="I572" s="505"/>
      <c r="J572" s="505"/>
      <c r="K572" s="505"/>
      <c r="L572" s="505"/>
      <c r="M572" s="505"/>
      <c r="N572" s="505"/>
      <c r="O572" s="505"/>
      <c r="P572" s="505"/>
      <c r="Q572" s="505"/>
    </row>
    <row r="573" spans="1:17">
      <c r="A573" s="506">
        <v>8</v>
      </c>
      <c r="B573" s="459" t="s">
        <v>27</v>
      </c>
      <c r="C573" s="461" t="s">
        <v>554</v>
      </c>
      <c r="D573" s="462" t="s">
        <v>555</v>
      </c>
      <c r="E573" s="461" t="s">
        <v>556</v>
      </c>
      <c r="F573" s="505"/>
      <c r="G573" s="505"/>
      <c r="H573" s="505"/>
      <c r="I573" s="505"/>
      <c r="J573" s="505"/>
      <c r="K573" s="505"/>
      <c r="L573" s="505"/>
      <c r="M573" s="505"/>
      <c r="N573" s="505"/>
      <c r="O573" s="505"/>
      <c r="P573" s="505"/>
      <c r="Q573" s="505"/>
    </row>
    <row r="574" spans="1:17">
      <c r="A574" s="506">
        <v>9</v>
      </c>
      <c r="B574" s="459" t="s">
        <v>27</v>
      </c>
      <c r="C574" s="461" t="s">
        <v>557</v>
      </c>
      <c r="D574" s="462" t="s">
        <v>558</v>
      </c>
      <c r="E574" s="461" t="s">
        <v>559</v>
      </c>
      <c r="F574" s="505"/>
      <c r="G574" s="505"/>
      <c r="H574" s="505"/>
      <c r="I574" s="505"/>
      <c r="J574" s="505"/>
      <c r="K574" s="505"/>
      <c r="L574" s="505"/>
      <c r="M574" s="505"/>
      <c r="N574" s="505"/>
      <c r="O574" s="505"/>
      <c r="P574" s="505"/>
      <c r="Q574" s="505"/>
    </row>
    <row r="575" spans="1:17">
      <c r="A575" s="506">
        <v>10</v>
      </c>
      <c r="B575" s="459" t="s">
        <v>27</v>
      </c>
      <c r="C575" s="461" t="s">
        <v>560</v>
      </c>
      <c r="D575" s="462" t="s">
        <v>561</v>
      </c>
      <c r="E575" s="461" t="s">
        <v>562</v>
      </c>
      <c r="F575" s="505"/>
      <c r="G575" s="505"/>
      <c r="H575" s="505"/>
      <c r="I575" s="505"/>
      <c r="J575" s="505"/>
      <c r="K575" s="505"/>
      <c r="L575" s="505"/>
      <c r="M575" s="505"/>
      <c r="N575" s="505"/>
      <c r="O575" s="505"/>
      <c r="P575" s="505"/>
      <c r="Q575" s="505"/>
    </row>
    <row r="576" spans="1:17">
      <c r="A576" s="506">
        <v>11</v>
      </c>
      <c r="B576" s="459" t="s">
        <v>27</v>
      </c>
      <c r="C576" s="461" t="s">
        <v>563</v>
      </c>
      <c r="D576" s="462" t="s">
        <v>564</v>
      </c>
      <c r="E576" s="461" t="s">
        <v>565</v>
      </c>
      <c r="F576" s="505"/>
      <c r="G576" s="505"/>
      <c r="H576" s="505"/>
      <c r="I576" s="505"/>
      <c r="J576" s="505"/>
      <c r="K576" s="505"/>
      <c r="L576" s="505"/>
      <c r="M576" s="505"/>
      <c r="N576" s="505"/>
      <c r="O576" s="505"/>
      <c r="P576" s="505"/>
      <c r="Q576" s="505"/>
    </row>
    <row r="577" spans="1:17">
      <c r="A577" s="506">
        <v>12</v>
      </c>
      <c r="B577" s="459" t="s">
        <v>27</v>
      </c>
      <c r="C577" s="461" t="s">
        <v>566</v>
      </c>
      <c r="D577" s="462" t="s">
        <v>567</v>
      </c>
      <c r="E577" s="461" t="s">
        <v>568</v>
      </c>
      <c r="F577" s="505"/>
      <c r="G577" s="505"/>
      <c r="H577" s="505"/>
      <c r="I577" s="505"/>
      <c r="J577" s="505"/>
      <c r="K577" s="505"/>
      <c r="L577" s="505"/>
      <c r="M577" s="505"/>
      <c r="N577" s="505"/>
      <c r="O577" s="505"/>
      <c r="P577" s="505"/>
      <c r="Q577" s="505"/>
    </row>
    <row r="578" spans="1:17">
      <c r="A578" s="506">
        <v>13</v>
      </c>
      <c r="B578" s="459" t="s">
        <v>27</v>
      </c>
      <c r="C578" s="461" t="s">
        <v>575</v>
      </c>
      <c r="D578" s="462" t="s">
        <v>576</v>
      </c>
      <c r="E578" s="461" t="s">
        <v>577</v>
      </c>
      <c r="F578" s="505"/>
      <c r="G578" s="505"/>
      <c r="H578" s="505"/>
      <c r="I578" s="505"/>
      <c r="J578" s="505"/>
      <c r="K578" s="505"/>
      <c r="L578" s="505"/>
      <c r="M578" s="505"/>
      <c r="N578" s="505"/>
      <c r="O578" s="505"/>
      <c r="P578" s="505"/>
      <c r="Q578" s="505"/>
    </row>
    <row r="579" spans="1:17">
      <c r="A579" s="506">
        <v>14</v>
      </c>
      <c r="B579" s="459" t="s">
        <v>27</v>
      </c>
      <c r="C579" s="461" t="s">
        <v>581</v>
      </c>
      <c r="D579" s="462" t="s">
        <v>582</v>
      </c>
      <c r="E579" s="461" t="s">
        <v>583</v>
      </c>
      <c r="F579" s="505"/>
      <c r="G579" s="505"/>
      <c r="H579" s="505"/>
      <c r="I579" s="505"/>
      <c r="J579" s="505"/>
      <c r="K579" s="505"/>
      <c r="L579" s="505"/>
      <c r="M579" s="505"/>
      <c r="N579" s="505"/>
      <c r="O579" s="505"/>
      <c r="P579" s="505"/>
      <c r="Q579" s="505"/>
    </row>
    <row r="580" spans="1:17">
      <c r="A580" s="506">
        <v>15</v>
      </c>
      <c r="B580" s="459" t="s">
        <v>27</v>
      </c>
      <c r="C580" s="461" t="s">
        <v>584</v>
      </c>
      <c r="D580" s="462" t="s">
        <v>585</v>
      </c>
      <c r="E580" s="461" t="s">
        <v>586</v>
      </c>
      <c r="F580" s="505"/>
      <c r="G580" s="505"/>
      <c r="H580" s="505"/>
      <c r="I580" s="505"/>
      <c r="J580" s="505"/>
      <c r="K580" s="505"/>
      <c r="L580" s="505"/>
      <c r="M580" s="505"/>
      <c r="N580" s="505"/>
      <c r="O580" s="505"/>
      <c r="P580" s="505"/>
      <c r="Q580" s="505"/>
    </row>
    <row r="581" spans="1:17">
      <c r="A581" s="506">
        <v>16</v>
      </c>
      <c r="B581" s="459" t="s">
        <v>27</v>
      </c>
      <c r="C581" s="461" t="s">
        <v>587</v>
      </c>
      <c r="D581" s="462" t="s">
        <v>588</v>
      </c>
      <c r="E581" s="461" t="s">
        <v>589</v>
      </c>
      <c r="F581" s="505"/>
      <c r="G581" s="505"/>
      <c r="H581" s="505"/>
      <c r="I581" s="505"/>
      <c r="J581" s="505"/>
      <c r="K581" s="505"/>
      <c r="L581" s="505"/>
      <c r="M581" s="505"/>
      <c r="N581" s="505"/>
      <c r="O581" s="505"/>
      <c r="P581" s="505"/>
      <c r="Q581" s="505"/>
    </row>
    <row r="582" spans="1:17">
      <c r="A582" s="506">
        <v>17</v>
      </c>
      <c r="B582" s="459" t="s">
        <v>27</v>
      </c>
      <c r="C582" s="461" t="s">
        <v>593</v>
      </c>
      <c r="D582" s="462" t="s">
        <v>594</v>
      </c>
      <c r="E582" s="461" t="s">
        <v>595</v>
      </c>
      <c r="F582" s="505"/>
      <c r="G582" s="505"/>
      <c r="H582" s="505"/>
      <c r="I582" s="505"/>
      <c r="J582" s="505"/>
      <c r="K582" s="505"/>
      <c r="L582" s="505"/>
      <c r="M582" s="505"/>
      <c r="N582" s="505"/>
      <c r="O582" s="505"/>
      <c r="P582" s="505"/>
      <c r="Q582" s="505"/>
    </row>
    <row r="583" spans="1:17">
      <c r="A583" s="506">
        <v>18</v>
      </c>
      <c r="B583" s="459" t="s">
        <v>27</v>
      </c>
      <c r="C583" s="461" t="s">
        <v>596</v>
      </c>
      <c r="D583" s="462" t="s">
        <v>597</v>
      </c>
      <c r="E583" s="461" t="s">
        <v>598</v>
      </c>
      <c r="F583" s="505"/>
      <c r="G583" s="505"/>
      <c r="H583" s="505"/>
      <c r="I583" s="505"/>
      <c r="J583" s="505"/>
      <c r="K583" s="505"/>
      <c r="L583" s="505"/>
      <c r="M583" s="505"/>
      <c r="N583" s="505"/>
      <c r="O583" s="505"/>
      <c r="P583" s="505"/>
      <c r="Q583" s="505"/>
    </row>
    <row r="584" spans="1:17">
      <c r="A584" s="506">
        <v>19</v>
      </c>
      <c r="B584" s="459" t="s">
        <v>27</v>
      </c>
      <c r="C584" s="461" t="s">
        <v>599</v>
      </c>
      <c r="D584" s="462" t="s">
        <v>600</v>
      </c>
      <c r="E584" s="461" t="s">
        <v>601</v>
      </c>
      <c r="F584" s="505"/>
      <c r="G584" s="505"/>
      <c r="H584" s="505"/>
      <c r="I584" s="505"/>
      <c r="J584" s="505"/>
      <c r="K584" s="505"/>
      <c r="L584" s="505"/>
      <c r="M584" s="505"/>
      <c r="N584" s="505"/>
      <c r="O584" s="505"/>
      <c r="P584" s="505"/>
      <c r="Q584" s="505"/>
    </row>
    <row r="585" spans="1:17">
      <c r="A585" s="506">
        <v>20</v>
      </c>
      <c r="B585" s="459" t="s">
        <v>27</v>
      </c>
      <c r="C585" s="461" t="s">
        <v>602</v>
      </c>
      <c r="D585" s="462" t="s">
        <v>603</v>
      </c>
      <c r="E585" s="461" t="s">
        <v>604</v>
      </c>
      <c r="F585" s="505"/>
      <c r="G585" s="505"/>
      <c r="H585" s="505"/>
      <c r="I585" s="505"/>
      <c r="J585" s="505"/>
      <c r="K585" s="505"/>
      <c r="L585" s="505"/>
      <c r="M585" s="505"/>
      <c r="N585" s="505"/>
      <c r="O585" s="505"/>
      <c r="P585" s="505"/>
      <c r="Q585" s="505"/>
    </row>
    <row r="586" spans="1:17">
      <c r="A586" s="506">
        <v>21</v>
      </c>
      <c r="B586" s="459" t="s">
        <v>27</v>
      </c>
      <c r="C586" s="461" t="s">
        <v>605</v>
      </c>
      <c r="D586" s="462" t="s">
        <v>606</v>
      </c>
      <c r="E586" s="461" t="s">
        <v>607</v>
      </c>
      <c r="F586" s="505"/>
      <c r="G586" s="505"/>
      <c r="H586" s="505"/>
      <c r="I586" s="505"/>
      <c r="J586" s="505"/>
      <c r="K586" s="505"/>
      <c r="L586" s="505"/>
      <c r="M586" s="505"/>
      <c r="N586" s="505"/>
      <c r="O586" s="505"/>
      <c r="P586" s="505"/>
      <c r="Q586" s="505"/>
    </row>
    <row r="587" spans="1:17">
      <c r="A587" s="506">
        <v>22</v>
      </c>
      <c r="B587" s="459" t="s">
        <v>27</v>
      </c>
      <c r="C587" s="461" t="s">
        <v>614</v>
      </c>
      <c r="D587" s="462" t="s">
        <v>615</v>
      </c>
      <c r="E587" s="461" t="s">
        <v>616</v>
      </c>
      <c r="F587" s="505"/>
      <c r="G587" s="505"/>
      <c r="H587" s="505"/>
      <c r="I587" s="505"/>
      <c r="J587" s="505"/>
      <c r="K587" s="505"/>
      <c r="L587" s="505"/>
      <c r="M587" s="505"/>
      <c r="N587" s="505"/>
      <c r="O587" s="505"/>
      <c r="P587" s="505"/>
      <c r="Q587" s="505"/>
    </row>
    <row r="588" spans="1:17">
      <c r="A588" s="506">
        <v>23</v>
      </c>
      <c r="B588" s="459" t="s">
        <v>27</v>
      </c>
      <c r="C588" s="461" t="s">
        <v>617</v>
      </c>
      <c r="D588" s="462" t="s">
        <v>618</v>
      </c>
      <c r="E588" s="461" t="s">
        <v>619</v>
      </c>
      <c r="F588" s="505"/>
      <c r="G588" s="505"/>
      <c r="H588" s="505"/>
      <c r="I588" s="505"/>
      <c r="J588" s="505"/>
      <c r="K588" s="505"/>
      <c r="L588" s="505"/>
      <c r="M588" s="505"/>
      <c r="N588" s="505"/>
      <c r="O588" s="505"/>
      <c r="P588" s="505"/>
      <c r="Q588" s="505"/>
    </row>
    <row r="589" spans="1:17">
      <c r="A589" s="506">
        <v>24</v>
      </c>
      <c r="B589" s="459" t="s">
        <v>27</v>
      </c>
      <c r="C589" s="461" t="s">
        <v>620</v>
      </c>
      <c r="D589" s="462" t="s">
        <v>621</v>
      </c>
      <c r="E589" s="461" t="s">
        <v>622</v>
      </c>
      <c r="F589" s="505"/>
      <c r="G589" s="505"/>
      <c r="H589" s="505"/>
      <c r="I589" s="505"/>
      <c r="J589" s="505"/>
      <c r="K589" s="505"/>
      <c r="L589" s="505"/>
      <c r="M589" s="505"/>
      <c r="N589" s="505"/>
      <c r="O589" s="505"/>
      <c r="P589" s="505"/>
      <c r="Q589" s="505"/>
    </row>
    <row r="590" spans="1:17">
      <c r="A590" s="506">
        <v>25</v>
      </c>
      <c r="B590" s="459" t="s">
        <v>27</v>
      </c>
      <c r="C590" s="461" t="s">
        <v>629</v>
      </c>
      <c r="D590" s="462" t="s">
        <v>630</v>
      </c>
      <c r="E590" s="461" t="s">
        <v>631</v>
      </c>
      <c r="F590" s="505"/>
      <c r="G590" s="505"/>
      <c r="H590" s="505"/>
      <c r="I590" s="505"/>
      <c r="J590" s="505"/>
      <c r="K590" s="505"/>
      <c r="L590" s="505"/>
      <c r="M590" s="505"/>
      <c r="N590" s="505"/>
      <c r="O590" s="505"/>
      <c r="P590" s="505"/>
      <c r="Q590" s="505"/>
    </row>
    <row r="591" spans="1:17">
      <c r="A591" s="506">
        <v>26</v>
      </c>
      <c r="B591" s="459" t="s">
        <v>27</v>
      </c>
      <c r="C591" s="461" t="s">
        <v>632</v>
      </c>
      <c r="D591" s="462" t="s">
        <v>633</v>
      </c>
      <c r="E591" s="461" t="s">
        <v>634</v>
      </c>
      <c r="F591" s="505"/>
      <c r="G591" s="505"/>
      <c r="H591" s="505"/>
      <c r="I591" s="505"/>
      <c r="J591" s="505"/>
      <c r="K591" s="505"/>
      <c r="L591" s="505"/>
      <c r="M591" s="505"/>
      <c r="N591" s="505"/>
      <c r="O591" s="505"/>
      <c r="P591" s="505"/>
      <c r="Q591" s="505"/>
    </row>
    <row r="592" spans="1:17">
      <c r="A592" s="506">
        <v>27</v>
      </c>
      <c r="B592" s="459" t="s">
        <v>27</v>
      </c>
      <c r="C592" s="461" t="s">
        <v>635</v>
      </c>
      <c r="D592" s="462" t="s">
        <v>636</v>
      </c>
      <c r="E592" s="461" t="s">
        <v>637</v>
      </c>
      <c r="F592" s="505"/>
      <c r="G592" s="505"/>
      <c r="H592" s="505"/>
      <c r="I592" s="505"/>
      <c r="J592" s="505"/>
      <c r="K592" s="505"/>
      <c r="L592" s="505"/>
      <c r="M592" s="505"/>
      <c r="N592" s="505"/>
      <c r="O592" s="505"/>
      <c r="P592" s="505"/>
      <c r="Q592" s="505"/>
    </row>
    <row r="593" spans="1:17">
      <c r="A593" s="506">
        <v>28</v>
      </c>
      <c r="B593" s="459" t="s">
        <v>27</v>
      </c>
      <c r="C593" s="461" t="s">
        <v>638</v>
      </c>
      <c r="D593" s="462" t="s">
        <v>639</v>
      </c>
      <c r="E593" s="461" t="s">
        <v>640</v>
      </c>
      <c r="F593" s="505"/>
      <c r="G593" s="505"/>
      <c r="H593" s="505"/>
      <c r="I593" s="505"/>
      <c r="J593" s="505"/>
      <c r="K593" s="505"/>
      <c r="L593" s="505"/>
      <c r="M593" s="505"/>
      <c r="N593" s="505"/>
      <c r="O593" s="505"/>
      <c r="P593" s="505"/>
      <c r="Q593" s="505"/>
    </row>
    <row r="594" spans="1:17">
      <c r="A594" s="506">
        <v>29</v>
      </c>
      <c r="B594" s="459" t="s">
        <v>30</v>
      </c>
      <c r="C594" s="461" t="s">
        <v>657</v>
      </c>
      <c r="D594" s="462" t="s">
        <v>658</v>
      </c>
      <c r="E594" s="461" t="s">
        <v>659</v>
      </c>
      <c r="F594" s="505"/>
      <c r="G594" s="505"/>
      <c r="H594" s="505"/>
      <c r="I594" s="505"/>
      <c r="J594" s="505"/>
      <c r="K594" s="505"/>
      <c r="L594" s="505"/>
      <c r="M594" s="505"/>
      <c r="N594" s="505"/>
      <c r="O594" s="505"/>
      <c r="P594" s="505"/>
      <c r="Q594" s="505"/>
    </row>
    <row r="595" spans="1:17">
      <c r="A595" s="506">
        <v>30</v>
      </c>
      <c r="B595" s="459" t="s">
        <v>30</v>
      </c>
      <c r="C595" s="461" t="s">
        <v>661</v>
      </c>
      <c r="D595" s="462" t="s">
        <v>662</v>
      </c>
      <c r="E595" s="461" t="s">
        <v>663</v>
      </c>
      <c r="F595" s="505"/>
      <c r="G595" s="505"/>
      <c r="H595" s="505"/>
      <c r="I595" s="505"/>
      <c r="J595" s="505"/>
      <c r="K595" s="505"/>
      <c r="L595" s="505"/>
      <c r="M595" s="505"/>
      <c r="N595" s="505"/>
      <c r="O595" s="505"/>
      <c r="P595" s="505"/>
      <c r="Q595" s="505"/>
    </row>
    <row r="596" spans="1:17">
      <c r="A596" s="506">
        <v>31</v>
      </c>
      <c r="B596" s="459" t="s">
        <v>30</v>
      </c>
      <c r="C596" s="461" t="s">
        <v>668</v>
      </c>
      <c r="D596" s="462" t="s">
        <v>669</v>
      </c>
      <c r="E596" s="461" t="s">
        <v>628</v>
      </c>
      <c r="F596" s="505"/>
      <c r="G596" s="505"/>
      <c r="H596" s="505"/>
      <c r="I596" s="505"/>
      <c r="J596" s="505"/>
      <c r="K596" s="505"/>
      <c r="L596" s="505"/>
      <c r="M596" s="505"/>
      <c r="N596" s="505"/>
      <c r="O596" s="505"/>
      <c r="P596" s="505"/>
      <c r="Q596" s="505"/>
    </row>
    <row r="597" spans="1:17">
      <c r="A597" s="506">
        <v>32</v>
      </c>
      <c r="B597" s="459" t="s">
        <v>30</v>
      </c>
      <c r="C597" s="461" t="s">
        <v>680</v>
      </c>
      <c r="D597" s="462" t="s">
        <v>681</v>
      </c>
      <c r="E597" s="461" t="s">
        <v>538</v>
      </c>
      <c r="F597" s="505"/>
      <c r="G597" s="505"/>
      <c r="H597" s="505"/>
      <c r="I597" s="505"/>
      <c r="J597" s="505"/>
      <c r="K597" s="505"/>
      <c r="L597" s="505"/>
      <c r="M597" s="505"/>
      <c r="N597" s="505"/>
      <c r="O597" s="505"/>
      <c r="P597" s="505"/>
      <c r="Q597" s="505"/>
    </row>
    <row r="598" spans="1:17">
      <c r="A598" s="506">
        <v>33</v>
      </c>
      <c r="B598" s="459" t="s">
        <v>30</v>
      </c>
      <c r="C598" s="461" t="s">
        <v>685</v>
      </c>
      <c r="D598" s="462" t="s">
        <v>686</v>
      </c>
      <c r="E598" s="461" t="s">
        <v>613</v>
      </c>
      <c r="F598" s="505"/>
      <c r="G598" s="505"/>
      <c r="H598" s="505"/>
      <c r="I598" s="505"/>
      <c r="J598" s="505"/>
      <c r="K598" s="505"/>
      <c r="L598" s="505"/>
      <c r="M598" s="505"/>
      <c r="N598" s="505"/>
      <c r="O598" s="505"/>
      <c r="P598" s="505"/>
      <c r="Q598" s="505"/>
    </row>
    <row r="599" spans="1:17">
      <c r="A599" s="506">
        <v>34</v>
      </c>
      <c r="B599" s="459" t="s">
        <v>30</v>
      </c>
      <c r="C599" s="461" t="s">
        <v>688</v>
      </c>
      <c r="D599" s="462" t="s">
        <v>689</v>
      </c>
      <c r="E599" s="461" t="s">
        <v>690</v>
      </c>
      <c r="F599" s="505"/>
      <c r="G599" s="505"/>
      <c r="H599" s="505"/>
      <c r="I599" s="505"/>
      <c r="J599" s="505"/>
      <c r="K599" s="505"/>
      <c r="L599" s="505"/>
      <c r="M599" s="505"/>
      <c r="N599" s="505"/>
      <c r="O599" s="505"/>
      <c r="P599" s="505"/>
      <c r="Q599" s="505"/>
    </row>
    <row r="600" spans="1:17">
      <c r="A600" s="506">
        <v>35</v>
      </c>
      <c r="B600" s="459" t="s">
        <v>30</v>
      </c>
      <c r="C600" s="461" t="s">
        <v>692</v>
      </c>
      <c r="D600" s="462" t="s">
        <v>693</v>
      </c>
      <c r="E600" s="461" t="s">
        <v>694</v>
      </c>
      <c r="F600" s="505"/>
      <c r="G600" s="505"/>
      <c r="H600" s="505"/>
      <c r="I600" s="505"/>
      <c r="J600" s="505"/>
      <c r="K600" s="505"/>
      <c r="L600" s="505"/>
      <c r="M600" s="505"/>
      <c r="N600" s="505"/>
      <c r="O600" s="505"/>
      <c r="P600" s="505"/>
      <c r="Q600" s="505"/>
    </row>
    <row r="601" spans="1:17">
      <c r="A601" s="506">
        <v>36</v>
      </c>
      <c r="B601" s="459" t="s">
        <v>30</v>
      </c>
      <c r="C601" s="461" t="s">
        <v>697</v>
      </c>
      <c r="D601" s="462" t="s">
        <v>698</v>
      </c>
      <c r="E601" s="461" t="s">
        <v>699</v>
      </c>
      <c r="F601" s="505"/>
      <c r="G601" s="505"/>
      <c r="H601" s="505"/>
      <c r="I601" s="505"/>
      <c r="J601" s="505"/>
      <c r="K601" s="505"/>
      <c r="L601" s="505"/>
      <c r="M601" s="505"/>
      <c r="N601" s="505"/>
      <c r="O601" s="505"/>
      <c r="P601" s="505"/>
      <c r="Q601" s="505"/>
    </row>
    <row r="602" spans="1:17">
      <c r="A602" s="506">
        <v>37</v>
      </c>
      <c r="B602" s="459" t="s">
        <v>30</v>
      </c>
      <c r="C602" s="461" t="s">
        <v>703</v>
      </c>
      <c r="D602" s="462" t="s">
        <v>704</v>
      </c>
      <c r="E602" s="461" t="s">
        <v>705</v>
      </c>
      <c r="F602" s="505"/>
      <c r="G602" s="505"/>
      <c r="H602" s="505"/>
      <c r="I602" s="505"/>
      <c r="J602" s="505"/>
      <c r="K602" s="505"/>
      <c r="L602" s="505"/>
      <c r="M602" s="505"/>
      <c r="N602" s="505"/>
      <c r="O602" s="505"/>
      <c r="P602" s="505"/>
      <c r="Q602" s="505"/>
    </row>
    <row r="603" spans="1:17">
      <c r="A603" s="506">
        <v>38</v>
      </c>
      <c r="B603" s="459" t="s">
        <v>30</v>
      </c>
      <c r="C603" s="461" t="s">
        <v>706</v>
      </c>
      <c r="D603" s="462" t="s">
        <v>707</v>
      </c>
      <c r="E603" s="461" t="s">
        <v>708</v>
      </c>
      <c r="F603" s="505"/>
      <c r="G603" s="505"/>
      <c r="H603" s="505"/>
      <c r="I603" s="505"/>
      <c r="J603" s="505"/>
      <c r="K603" s="505"/>
      <c r="L603" s="505"/>
      <c r="M603" s="505"/>
      <c r="N603" s="505"/>
      <c r="O603" s="505"/>
      <c r="P603" s="505"/>
      <c r="Q603" s="505"/>
    </row>
    <row r="604" spans="1:17">
      <c r="A604" s="506">
        <v>39</v>
      </c>
      <c r="B604" s="459" t="s">
        <v>30</v>
      </c>
      <c r="C604" s="461" t="s">
        <v>709</v>
      </c>
      <c r="D604" s="462" t="s">
        <v>710</v>
      </c>
      <c r="E604" s="461" t="s">
        <v>711</v>
      </c>
      <c r="F604" s="505"/>
      <c r="G604" s="505"/>
      <c r="H604" s="505"/>
      <c r="I604" s="505"/>
      <c r="J604" s="505"/>
      <c r="K604" s="505"/>
      <c r="L604" s="505"/>
      <c r="M604" s="505"/>
      <c r="N604" s="505"/>
      <c r="O604" s="505"/>
      <c r="P604" s="505"/>
      <c r="Q604" s="505"/>
    </row>
    <row r="605" spans="1:17">
      <c r="A605" s="506">
        <v>40</v>
      </c>
      <c r="B605" s="459" t="s">
        <v>30</v>
      </c>
      <c r="C605" s="461" t="s">
        <v>712</v>
      </c>
      <c r="D605" s="462" t="s">
        <v>713</v>
      </c>
      <c r="E605" s="461" t="s">
        <v>714</v>
      </c>
      <c r="F605" s="505"/>
      <c r="G605" s="505"/>
      <c r="H605" s="505"/>
      <c r="I605" s="505"/>
      <c r="J605" s="505"/>
      <c r="K605" s="505"/>
      <c r="L605" s="505"/>
      <c r="M605" s="505"/>
      <c r="N605" s="505"/>
      <c r="O605" s="505"/>
      <c r="P605" s="505"/>
      <c r="Q605" s="505"/>
    </row>
    <row r="606" spans="1:17">
      <c r="A606" s="506">
        <v>41</v>
      </c>
      <c r="B606" s="459" t="s">
        <v>30</v>
      </c>
      <c r="C606" s="461" t="s">
        <v>716</v>
      </c>
      <c r="D606" s="462" t="s">
        <v>717</v>
      </c>
      <c r="E606" s="461" t="s">
        <v>718</v>
      </c>
      <c r="F606" s="505"/>
      <c r="G606" s="505"/>
      <c r="H606" s="505"/>
      <c r="I606" s="505"/>
      <c r="J606" s="505"/>
      <c r="K606" s="505"/>
      <c r="L606" s="505"/>
      <c r="M606" s="505"/>
      <c r="N606" s="505"/>
      <c r="O606" s="505"/>
      <c r="P606" s="505"/>
      <c r="Q606" s="505"/>
    </row>
    <row r="607" spans="1:17">
      <c r="A607" s="506">
        <v>42</v>
      </c>
      <c r="B607" s="459" t="s">
        <v>30</v>
      </c>
      <c r="C607" s="461" t="s">
        <v>719</v>
      </c>
      <c r="D607" s="462" t="s">
        <v>720</v>
      </c>
      <c r="E607" s="461" t="s">
        <v>721</v>
      </c>
      <c r="F607" s="505"/>
      <c r="G607" s="505"/>
      <c r="H607" s="505"/>
      <c r="I607" s="505"/>
      <c r="J607" s="505"/>
      <c r="K607" s="505"/>
      <c r="L607" s="505"/>
      <c r="M607" s="505"/>
      <c r="N607" s="505"/>
      <c r="O607" s="505"/>
      <c r="P607" s="505"/>
      <c r="Q607" s="505"/>
    </row>
    <row r="608" spans="1:17">
      <c r="A608" s="506">
        <v>43</v>
      </c>
      <c r="B608" s="459" t="s">
        <v>30</v>
      </c>
      <c r="C608" s="461" t="s">
        <v>722</v>
      </c>
      <c r="D608" s="462" t="s">
        <v>723</v>
      </c>
      <c r="E608" s="461" t="s">
        <v>724</v>
      </c>
      <c r="F608" s="505"/>
      <c r="G608" s="505"/>
      <c r="H608" s="505"/>
      <c r="I608" s="505"/>
      <c r="J608" s="505"/>
      <c r="K608" s="505"/>
      <c r="L608" s="505"/>
      <c r="M608" s="505"/>
      <c r="N608" s="505"/>
      <c r="O608" s="505"/>
      <c r="P608" s="505"/>
      <c r="Q608" s="505"/>
    </row>
    <row r="609" spans="1:17">
      <c r="A609" s="506">
        <v>44</v>
      </c>
      <c r="B609" s="459" t="s">
        <v>30</v>
      </c>
      <c r="C609" s="461" t="s">
        <v>726</v>
      </c>
      <c r="D609" s="462" t="s">
        <v>727</v>
      </c>
      <c r="E609" s="461" t="s">
        <v>728</v>
      </c>
      <c r="F609" s="505"/>
      <c r="G609" s="505"/>
      <c r="H609" s="505"/>
      <c r="I609" s="505"/>
      <c r="J609" s="505"/>
      <c r="K609" s="505"/>
      <c r="L609" s="505"/>
      <c r="M609" s="505"/>
      <c r="N609" s="505"/>
      <c r="O609" s="505"/>
      <c r="P609" s="505"/>
      <c r="Q609" s="505"/>
    </row>
    <row r="610" spans="1:17">
      <c r="A610" s="506">
        <v>45</v>
      </c>
      <c r="B610" s="459" t="s">
        <v>30</v>
      </c>
      <c r="C610" s="461" t="s">
        <v>732</v>
      </c>
      <c r="D610" s="462" t="s">
        <v>733</v>
      </c>
      <c r="E610" s="461" t="s">
        <v>734</v>
      </c>
      <c r="F610" s="505"/>
      <c r="G610" s="505"/>
      <c r="H610" s="505"/>
      <c r="I610" s="505"/>
      <c r="J610" s="505"/>
      <c r="K610" s="505"/>
      <c r="L610" s="505"/>
      <c r="M610" s="505"/>
      <c r="N610" s="505"/>
      <c r="O610" s="505"/>
      <c r="P610" s="505"/>
      <c r="Q610" s="505"/>
    </row>
    <row r="611" spans="1:17">
      <c r="A611" s="506">
        <v>46</v>
      </c>
      <c r="B611" s="459" t="s">
        <v>30</v>
      </c>
      <c r="C611" s="461" t="s">
        <v>738</v>
      </c>
      <c r="D611" s="462" t="s">
        <v>739</v>
      </c>
      <c r="E611" s="461" t="s">
        <v>740</v>
      </c>
      <c r="F611" s="505"/>
      <c r="G611" s="505"/>
      <c r="H611" s="505"/>
      <c r="I611" s="505"/>
      <c r="J611" s="505"/>
      <c r="K611" s="505"/>
      <c r="L611" s="505"/>
      <c r="M611" s="505"/>
      <c r="N611" s="505"/>
      <c r="O611" s="505"/>
      <c r="P611" s="505"/>
      <c r="Q611" s="505"/>
    </row>
    <row r="612" spans="1:17">
      <c r="A612" s="506">
        <v>47</v>
      </c>
      <c r="B612" s="459" t="s">
        <v>30</v>
      </c>
      <c r="C612" s="461" t="s">
        <v>744</v>
      </c>
      <c r="D612" s="462" t="s">
        <v>745</v>
      </c>
      <c r="E612" s="461" t="s">
        <v>746</v>
      </c>
      <c r="F612" s="505"/>
      <c r="G612" s="505"/>
      <c r="H612" s="505"/>
      <c r="I612" s="505"/>
      <c r="J612" s="505"/>
      <c r="K612" s="505"/>
      <c r="L612" s="505"/>
      <c r="M612" s="505"/>
      <c r="N612" s="505"/>
      <c r="O612" s="505"/>
      <c r="P612" s="505"/>
      <c r="Q612" s="505"/>
    </row>
    <row r="613" spans="1:17">
      <c r="A613" s="506">
        <v>48</v>
      </c>
      <c r="B613" s="459" t="s">
        <v>30</v>
      </c>
      <c r="C613" s="461" t="s">
        <v>750</v>
      </c>
      <c r="D613" s="462" t="s">
        <v>751</v>
      </c>
      <c r="E613" s="461" t="s">
        <v>752</v>
      </c>
      <c r="F613" s="505"/>
      <c r="G613" s="505"/>
      <c r="H613" s="505"/>
      <c r="I613" s="505"/>
      <c r="J613" s="505"/>
      <c r="K613" s="505"/>
      <c r="L613" s="505"/>
      <c r="M613" s="505"/>
      <c r="N613" s="505"/>
      <c r="O613" s="505"/>
      <c r="P613" s="505"/>
      <c r="Q613" s="505"/>
    </row>
    <row r="614" spans="1:17">
      <c r="A614" s="510"/>
      <c r="B614" s="511"/>
      <c r="C614" s="512"/>
      <c r="D614" s="513"/>
      <c r="E614" s="512"/>
      <c r="F614" s="514"/>
      <c r="G614" s="514"/>
      <c r="H614" s="514"/>
      <c r="I614" s="514"/>
      <c r="J614" s="514"/>
      <c r="K614" s="514"/>
      <c r="L614" s="514"/>
      <c r="M614" s="514"/>
      <c r="N614" s="514"/>
      <c r="O614" s="514"/>
      <c r="P614" s="514"/>
      <c r="Q614" s="514"/>
    </row>
    <row r="615" spans="1:17">
      <c r="A615" s="946" t="s">
        <v>1352</v>
      </c>
      <c r="B615" s="946"/>
      <c r="C615" s="946"/>
      <c r="D615" s="946"/>
      <c r="E615" s="946"/>
      <c r="F615" s="946"/>
      <c r="G615" s="946"/>
      <c r="H615" s="946"/>
      <c r="I615" s="946"/>
      <c r="J615" s="946"/>
      <c r="K615" s="946"/>
      <c r="L615" s="946"/>
      <c r="M615" s="946"/>
      <c r="N615" s="946"/>
      <c r="O615" s="946"/>
      <c r="P615" s="946"/>
      <c r="Q615" s="946"/>
    </row>
    <row r="616" spans="1:17" ht="15" customHeight="1">
      <c r="A616" s="943" t="s">
        <v>1388</v>
      </c>
      <c r="B616" s="943"/>
      <c r="C616" s="943"/>
      <c r="D616" s="943"/>
      <c r="E616" s="943"/>
      <c r="F616" s="943"/>
      <c r="G616" s="943"/>
      <c r="H616" s="943"/>
      <c r="I616" s="943"/>
      <c r="J616" s="943"/>
      <c r="K616" s="943"/>
      <c r="L616" s="943"/>
      <c r="M616" s="943"/>
      <c r="N616" s="943"/>
      <c r="O616" s="943"/>
      <c r="P616" s="943"/>
      <c r="Q616" s="943"/>
    </row>
    <row r="617" spans="1:17">
      <c r="A617" s="507" t="s">
        <v>468</v>
      </c>
      <c r="B617" s="453" t="s">
        <v>311</v>
      </c>
      <c r="C617" s="454" t="s">
        <v>506</v>
      </c>
      <c r="D617" s="455" t="s">
        <v>507</v>
      </c>
      <c r="E617" s="456" t="s">
        <v>508</v>
      </c>
      <c r="F617" s="509" t="s">
        <v>1361</v>
      </c>
      <c r="G617" s="509" t="s">
        <v>1362</v>
      </c>
      <c r="H617" s="509" t="s">
        <v>1363</v>
      </c>
      <c r="I617" s="509" t="s">
        <v>1364</v>
      </c>
      <c r="J617" s="509" t="s">
        <v>1365</v>
      </c>
      <c r="K617" s="509" t="s">
        <v>1366</v>
      </c>
      <c r="L617" s="509" t="s">
        <v>1367</v>
      </c>
      <c r="M617" s="509" t="s">
        <v>1368</v>
      </c>
      <c r="N617" s="509" t="s">
        <v>1369</v>
      </c>
      <c r="O617" s="509" t="s">
        <v>1370</v>
      </c>
      <c r="P617" s="509" t="s">
        <v>1371</v>
      </c>
      <c r="Q617" s="509" t="s">
        <v>1372</v>
      </c>
    </row>
    <row r="618" spans="1:17">
      <c r="A618" s="506">
        <v>1</v>
      </c>
      <c r="B618" s="466" t="s">
        <v>20</v>
      </c>
      <c r="C618" s="467" t="s">
        <v>759</v>
      </c>
      <c r="D618" s="469" t="s">
        <v>760</v>
      </c>
      <c r="E618" s="470" t="s">
        <v>761</v>
      </c>
      <c r="F618" s="505"/>
      <c r="G618" s="505"/>
      <c r="H618" s="505"/>
      <c r="I618" s="505"/>
      <c r="J618" s="505"/>
      <c r="K618" s="505"/>
      <c r="L618" s="505"/>
      <c r="M618" s="505"/>
      <c r="N618" s="505"/>
      <c r="O618" s="505"/>
      <c r="P618" s="505"/>
      <c r="Q618" s="505"/>
    </row>
    <row r="619" spans="1:17">
      <c r="A619" s="506">
        <v>2</v>
      </c>
      <c r="B619" s="466" t="s">
        <v>20</v>
      </c>
      <c r="C619" s="467" t="s">
        <v>763</v>
      </c>
      <c r="D619" s="469" t="s">
        <v>764</v>
      </c>
      <c r="E619" s="470" t="s">
        <v>765</v>
      </c>
      <c r="F619" s="505"/>
      <c r="G619" s="505"/>
      <c r="H619" s="505"/>
      <c r="I619" s="505"/>
      <c r="J619" s="505"/>
      <c r="K619" s="505"/>
      <c r="L619" s="505"/>
      <c r="M619" s="505"/>
      <c r="N619" s="505"/>
      <c r="O619" s="505"/>
      <c r="P619" s="505"/>
      <c r="Q619" s="505"/>
    </row>
    <row r="620" spans="1:17">
      <c r="A620" s="506">
        <v>3</v>
      </c>
      <c r="B620" s="466" t="s">
        <v>20</v>
      </c>
      <c r="C620" s="467" t="s">
        <v>766</v>
      </c>
      <c r="D620" s="469" t="s">
        <v>767</v>
      </c>
      <c r="E620" s="470" t="s">
        <v>768</v>
      </c>
      <c r="F620" s="505"/>
      <c r="G620" s="505"/>
      <c r="H620" s="505"/>
      <c r="I620" s="505"/>
      <c r="J620" s="505"/>
      <c r="K620" s="505"/>
      <c r="L620" s="505"/>
      <c r="M620" s="505"/>
      <c r="N620" s="505"/>
      <c r="O620" s="505"/>
      <c r="P620" s="505"/>
      <c r="Q620" s="505"/>
    </row>
    <row r="621" spans="1:17">
      <c r="A621" s="506">
        <v>4</v>
      </c>
      <c r="B621" s="466" t="s">
        <v>20</v>
      </c>
      <c r="C621" s="467" t="s">
        <v>770</v>
      </c>
      <c r="D621" s="469" t="s">
        <v>771</v>
      </c>
      <c r="E621" s="470" t="s">
        <v>772</v>
      </c>
      <c r="F621" s="505"/>
      <c r="G621" s="505"/>
      <c r="H621" s="505"/>
      <c r="I621" s="505"/>
      <c r="J621" s="505"/>
      <c r="K621" s="505"/>
      <c r="L621" s="505"/>
      <c r="M621" s="505"/>
      <c r="N621" s="505"/>
      <c r="O621" s="505"/>
      <c r="P621" s="505"/>
      <c r="Q621" s="505"/>
    </row>
    <row r="622" spans="1:17">
      <c r="A622" s="506">
        <v>5</v>
      </c>
      <c r="B622" s="466" t="s">
        <v>20</v>
      </c>
      <c r="C622" s="467" t="s">
        <v>774</v>
      </c>
      <c r="D622" s="469" t="s">
        <v>775</v>
      </c>
      <c r="E622" s="470" t="s">
        <v>776</v>
      </c>
      <c r="F622" s="505"/>
      <c r="G622" s="505"/>
      <c r="H622" s="505"/>
      <c r="I622" s="505"/>
      <c r="J622" s="505"/>
      <c r="K622" s="505"/>
      <c r="L622" s="505"/>
      <c r="M622" s="505"/>
      <c r="N622" s="505"/>
      <c r="O622" s="505"/>
      <c r="P622" s="505"/>
      <c r="Q622" s="505"/>
    </row>
    <row r="623" spans="1:17">
      <c r="A623" s="506">
        <v>6</v>
      </c>
      <c r="B623" s="466" t="s">
        <v>20</v>
      </c>
      <c r="C623" s="467" t="s">
        <v>777</v>
      </c>
      <c r="D623" s="469" t="s">
        <v>778</v>
      </c>
      <c r="E623" s="470" t="s">
        <v>779</v>
      </c>
      <c r="F623" s="505"/>
      <c r="G623" s="505"/>
      <c r="H623" s="505"/>
      <c r="I623" s="505"/>
      <c r="J623" s="505"/>
      <c r="K623" s="505"/>
      <c r="L623" s="505"/>
      <c r="M623" s="505"/>
      <c r="N623" s="505"/>
      <c r="O623" s="505"/>
      <c r="P623" s="505"/>
      <c r="Q623" s="505"/>
    </row>
    <row r="624" spans="1:17">
      <c r="A624" s="506">
        <v>7</v>
      </c>
      <c r="B624" s="466" t="s">
        <v>20</v>
      </c>
      <c r="C624" s="467" t="s">
        <v>781</v>
      </c>
      <c r="D624" s="469" t="s">
        <v>782</v>
      </c>
      <c r="E624" s="470" t="s">
        <v>783</v>
      </c>
      <c r="F624" s="505"/>
      <c r="G624" s="505"/>
      <c r="H624" s="505"/>
      <c r="I624" s="505"/>
      <c r="J624" s="505"/>
      <c r="K624" s="505"/>
      <c r="L624" s="505"/>
      <c r="M624" s="505"/>
      <c r="N624" s="505"/>
      <c r="O624" s="505"/>
      <c r="P624" s="505"/>
      <c r="Q624" s="505"/>
    </row>
    <row r="625" spans="1:17">
      <c r="A625" s="506">
        <v>8</v>
      </c>
      <c r="B625" s="466" t="s">
        <v>20</v>
      </c>
      <c r="C625" s="467" t="s">
        <v>784</v>
      </c>
      <c r="D625" s="469" t="s">
        <v>785</v>
      </c>
      <c r="E625" s="470" t="s">
        <v>708</v>
      </c>
      <c r="F625" s="505"/>
      <c r="G625" s="505"/>
      <c r="H625" s="505"/>
      <c r="I625" s="505"/>
      <c r="J625" s="505"/>
      <c r="K625" s="505"/>
      <c r="L625" s="505"/>
      <c r="M625" s="505"/>
      <c r="N625" s="505"/>
      <c r="O625" s="505"/>
      <c r="P625" s="505"/>
      <c r="Q625" s="505"/>
    </row>
    <row r="626" spans="1:17">
      <c r="A626" s="506">
        <v>9</v>
      </c>
      <c r="B626" s="466" t="s">
        <v>20</v>
      </c>
      <c r="C626" s="467" t="s">
        <v>787</v>
      </c>
      <c r="D626" s="469" t="s">
        <v>788</v>
      </c>
      <c r="E626" s="470" t="s">
        <v>789</v>
      </c>
      <c r="F626" s="505"/>
      <c r="G626" s="505"/>
      <c r="H626" s="505"/>
      <c r="I626" s="505"/>
      <c r="J626" s="505"/>
      <c r="K626" s="505"/>
      <c r="L626" s="505"/>
      <c r="M626" s="505"/>
      <c r="N626" s="505"/>
      <c r="O626" s="505"/>
      <c r="P626" s="505"/>
      <c r="Q626" s="505"/>
    </row>
    <row r="627" spans="1:17">
      <c r="A627" s="506">
        <v>10</v>
      </c>
      <c r="B627" s="466" t="s">
        <v>20</v>
      </c>
      <c r="C627" s="467" t="s">
        <v>790</v>
      </c>
      <c r="D627" s="469" t="s">
        <v>791</v>
      </c>
      <c r="E627" s="470" t="s">
        <v>792</v>
      </c>
      <c r="F627" s="505"/>
      <c r="G627" s="505"/>
      <c r="H627" s="505"/>
      <c r="I627" s="505"/>
      <c r="J627" s="505"/>
      <c r="K627" s="505"/>
      <c r="L627" s="505"/>
      <c r="M627" s="505"/>
      <c r="N627" s="505"/>
      <c r="O627" s="505"/>
      <c r="P627" s="505"/>
      <c r="Q627" s="505"/>
    </row>
    <row r="628" spans="1:17">
      <c r="A628" s="506">
        <v>11</v>
      </c>
      <c r="B628" s="466" t="s">
        <v>20</v>
      </c>
      <c r="C628" s="467" t="s">
        <v>793</v>
      </c>
      <c r="D628" s="469" t="s">
        <v>794</v>
      </c>
      <c r="E628" s="470" t="s">
        <v>795</v>
      </c>
      <c r="F628" s="505"/>
      <c r="G628" s="505"/>
      <c r="H628" s="505"/>
      <c r="I628" s="505"/>
      <c r="J628" s="505"/>
      <c r="K628" s="505"/>
      <c r="L628" s="505"/>
      <c r="M628" s="505"/>
      <c r="N628" s="505"/>
      <c r="O628" s="505"/>
      <c r="P628" s="505"/>
      <c r="Q628" s="505"/>
    </row>
    <row r="629" spans="1:17">
      <c r="A629" s="506">
        <v>12</v>
      </c>
      <c r="B629" s="466" t="s">
        <v>20</v>
      </c>
      <c r="C629" s="467" t="s">
        <v>796</v>
      </c>
      <c r="D629" s="469" t="s">
        <v>797</v>
      </c>
      <c r="E629" s="470" t="s">
        <v>798</v>
      </c>
      <c r="F629" s="505"/>
      <c r="G629" s="505"/>
      <c r="H629" s="505"/>
      <c r="I629" s="505"/>
      <c r="J629" s="505"/>
      <c r="K629" s="505"/>
      <c r="L629" s="505"/>
      <c r="M629" s="505"/>
      <c r="N629" s="505"/>
      <c r="O629" s="505"/>
      <c r="P629" s="505"/>
      <c r="Q629" s="505"/>
    </row>
    <row r="630" spans="1:17">
      <c r="A630" s="506">
        <v>13</v>
      </c>
      <c r="B630" s="466" t="s">
        <v>20</v>
      </c>
      <c r="C630" s="467" t="s">
        <v>799</v>
      </c>
      <c r="D630" s="469" t="s">
        <v>800</v>
      </c>
      <c r="E630" s="470" t="s">
        <v>801</v>
      </c>
      <c r="F630" s="505"/>
      <c r="G630" s="505"/>
      <c r="H630" s="505"/>
      <c r="I630" s="505"/>
      <c r="J630" s="505"/>
      <c r="K630" s="505"/>
      <c r="L630" s="505"/>
      <c r="M630" s="505"/>
      <c r="N630" s="505"/>
      <c r="O630" s="505"/>
      <c r="P630" s="505"/>
      <c r="Q630" s="505"/>
    </row>
    <row r="631" spans="1:17">
      <c r="A631" s="506">
        <v>14</v>
      </c>
      <c r="B631" s="466" t="s">
        <v>20</v>
      </c>
      <c r="C631" s="467" t="s">
        <v>803</v>
      </c>
      <c r="D631" s="469" t="s">
        <v>804</v>
      </c>
      <c r="E631" s="470" t="s">
        <v>805</v>
      </c>
      <c r="F631" s="505"/>
      <c r="G631" s="505"/>
      <c r="H631" s="505"/>
      <c r="I631" s="505"/>
      <c r="J631" s="505"/>
      <c r="K631" s="505"/>
      <c r="L631" s="505"/>
      <c r="M631" s="505"/>
      <c r="N631" s="505"/>
      <c r="O631" s="505"/>
      <c r="P631" s="505"/>
      <c r="Q631" s="505"/>
    </row>
    <row r="632" spans="1:17">
      <c r="A632" s="506">
        <v>15</v>
      </c>
      <c r="B632" s="466" t="s">
        <v>20</v>
      </c>
      <c r="C632" s="467" t="s">
        <v>806</v>
      </c>
      <c r="D632" s="469" t="s">
        <v>807</v>
      </c>
      <c r="E632" s="470" t="s">
        <v>808</v>
      </c>
      <c r="F632" s="505"/>
      <c r="G632" s="505"/>
      <c r="H632" s="505"/>
      <c r="I632" s="505"/>
      <c r="J632" s="505"/>
      <c r="K632" s="505"/>
      <c r="L632" s="505"/>
      <c r="M632" s="505"/>
      <c r="N632" s="505"/>
      <c r="O632" s="505"/>
      <c r="P632" s="505"/>
      <c r="Q632" s="505"/>
    </row>
    <row r="633" spans="1:17">
      <c r="A633" s="506">
        <v>16</v>
      </c>
      <c r="B633" s="466" t="s">
        <v>20</v>
      </c>
      <c r="C633" s="467" t="s">
        <v>809</v>
      </c>
      <c r="D633" s="469" t="s">
        <v>810</v>
      </c>
      <c r="E633" s="470" t="s">
        <v>811</v>
      </c>
      <c r="F633" s="505"/>
      <c r="G633" s="505"/>
      <c r="H633" s="505"/>
      <c r="I633" s="505"/>
      <c r="J633" s="505"/>
      <c r="K633" s="505"/>
      <c r="L633" s="505"/>
      <c r="M633" s="505"/>
      <c r="N633" s="505"/>
      <c r="O633" s="505"/>
      <c r="P633" s="505"/>
      <c r="Q633" s="505"/>
    </row>
    <row r="634" spans="1:17">
      <c r="A634" s="506">
        <v>17</v>
      </c>
      <c r="B634" s="466" t="s">
        <v>20</v>
      </c>
      <c r="C634" s="467" t="s">
        <v>812</v>
      </c>
      <c r="D634" s="469" t="s">
        <v>813</v>
      </c>
      <c r="E634" s="470" t="s">
        <v>672</v>
      </c>
      <c r="F634" s="505"/>
      <c r="G634" s="505"/>
      <c r="H634" s="505"/>
      <c r="I634" s="505"/>
      <c r="J634" s="505"/>
      <c r="K634" s="505"/>
      <c r="L634" s="505"/>
      <c r="M634" s="505"/>
      <c r="N634" s="505"/>
      <c r="O634" s="505"/>
      <c r="P634" s="505"/>
      <c r="Q634" s="505"/>
    </row>
    <row r="635" spans="1:17">
      <c r="A635" s="506">
        <v>18</v>
      </c>
      <c r="B635" s="466" t="s">
        <v>20</v>
      </c>
      <c r="C635" s="467" t="s">
        <v>815</v>
      </c>
      <c r="D635" s="469" t="s">
        <v>816</v>
      </c>
      <c r="E635" s="470" t="s">
        <v>817</v>
      </c>
      <c r="F635" s="505"/>
      <c r="G635" s="505"/>
      <c r="H635" s="505"/>
      <c r="I635" s="505"/>
      <c r="J635" s="505"/>
      <c r="K635" s="505"/>
      <c r="L635" s="505"/>
      <c r="M635" s="505"/>
      <c r="N635" s="505"/>
      <c r="O635" s="505"/>
      <c r="P635" s="505"/>
      <c r="Q635" s="505"/>
    </row>
    <row r="636" spans="1:17">
      <c r="A636" s="506">
        <v>19</v>
      </c>
      <c r="B636" s="466" t="s">
        <v>20</v>
      </c>
      <c r="C636" s="467" t="s">
        <v>818</v>
      </c>
      <c r="D636" s="469" t="s">
        <v>819</v>
      </c>
      <c r="E636" s="470" t="s">
        <v>820</v>
      </c>
      <c r="F636" s="505"/>
      <c r="G636" s="505"/>
      <c r="H636" s="505"/>
      <c r="I636" s="505"/>
      <c r="J636" s="505"/>
      <c r="K636" s="505"/>
      <c r="L636" s="505"/>
      <c r="M636" s="505"/>
      <c r="N636" s="505"/>
      <c r="O636" s="505"/>
      <c r="P636" s="505"/>
      <c r="Q636" s="505"/>
    </row>
    <row r="637" spans="1:17">
      <c r="A637" s="506">
        <v>20</v>
      </c>
      <c r="B637" s="466" t="s">
        <v>20</v>
      </c>
      <c r="C637" s="467" t="s">
        <v>821</v>
      </c>
      <c r="D637" s="469" t="s">
        <v>822</v>
      </c>
      <c r="E637" s="470" t="s">
        <v>823</v>
      </c>
      <c r="F637" s="505"/>
      <c r="G637" s="505"/>
      <c r="H637" s="505"/>
      <c r="I637" s="505"/>
      <c r="J637" s="505"/>
      <c r="K637" s="505"/>
      <c r="L637" s="505"/>
      <c r="M637" s="505"/>
      <c r="N637" s="505"/>
      <c r="O637" s="505"/>
      <c r="P637" s="505"/>
      <c r="Q637" s="505"/>
    </row>
    <row r="638" spans="1:17">
      <c r="A638" s="506">
        <v>21</v>
      </c>
      <c r="B638" s="466" t="s">
        <v>20</v>
      </c>
      <c r="C638" s="467" t="s">
        <v>825</v>
      </c>
      <c r="D638" s="469" t="s">
        <v>826</v>
      </c>
      <c r="E638" s="470" t="s">
        <v>827</v>
      </c>
      <c r="F638" s="505"/>
      <c r="G638" s="505"/>
      <c r="H638" s="505"/>
      <c r="I638" s="505"/>
      <c r="J638" s="505"/>
      <c r="K638" s="505"/>
      <c r="L638" s="505"/>
      <c r="M638" s="505"/>
      <c r="N638" s="505"/>
      <c r="O638" s="505"/>
      <c r="P638" s="505"/>
      <c r="Q638" s="505"/>
    </row>
    <row r="639" spans="1:17">
      <c r="A639" s="506">
        <v>22</v>
      </c>
      <c r="B639" s="466" t="s">
        <v>20</v>
      </c>
      <c r="C639" s="467" t="s">
        <v>828</v>
      </c>
      <c r="D639" s="469" t="s">
        <v>829</v>
      </c>
      <c r="E639" s="470" t="s">
        <v>830</v>
      </c>
      <c r="F639" s="505"/>
      <c r="G639" s="505"/>
      <c r="H639" s="505"/>
      <c r="I639" s="505"/>
      <c r="J639" s="505"/>
      <c r="K639" s="505"/>
      <c r="L639" s="505"/>
      <c r="M639" s="505"/>
      <c r="N639" s="505"/>
      <c r="O639" s="505"/>
      <c r="P639" s="505"/>
      <c r="Q639" s="505"/>
    </row>
    <row r="640" spans="1:17">
      <c r="A640" s="506">
        <v>23</v>
      </c>
      <c r="B640" s="466" t="s">
        <v>20</v>
      </c>
      <c r="C640" s="467" t="s">
        <v>831</v>
      </c>
      <c r="D640" s="469" t="s">
        <v>832</v>
      </c>
      <c r="E640" s="470" t="s">
        <v>833</v>
      </c>
      <c r="F640" s="505"/>
      <c r="G640" s="505"/>
      <c r="H640" s="505"/>
      <c r="I640" s="505"/>
      <c r="J640" s="505"/>
      <c r="K640" s="505"/>
      <c r="L640" s="505"/>
      <c r="M640" s="505"/>
      <c r="N640" s="505"/>
      <c r="O640" s="505"/>
      <c r="P640" s="505"/>
      <c r="Q640" s="505"/>
    </row>
    <row r="641" spans="1:17">
      <c r="A641" s="506">
        <v>24</v>
      </c>
      <c r="B641" s="466" t="s">
        <v>20</v>
      </c>
      <c r="C641" s="467" t="s">
        <v>834</v>
      </c>
      <c r="D641" s="469" t="s">
        <v>835</v>
      </c>
      <c r="E641" s="470" t="s">
        <v>731</v>
      </c>
      <c r="F641" s="505"/>
      <c r="G641" s="505"/>
      <c r="H641" s="505"/>
      <c r="I641" s="505"/>
      <c r="J641" s="505"/>
      <c r="K641" s="505"/>
      <c r="L641" s="505"/>
      <c r="M641" s="505"/>
      <c r="N641" s="505"/>
      <c r="O641" s="505"/>
      <c r="P641" s="505"/>
      <c r="Q641" s="505"/>
    </row>
    <row r="642" spans="1:17">
      <c r="A642" s="506">
        <v>25</v>
      </c>
      <c r="B642" s="466" t="s">
        <v>20</v>
      </c>
      <c r="C642" s="467" t="s">
        <v>836</v>
      </c>
      <c r="D642" s="469" t="s">
        <v>837</v>
      </c>
      <c r="E642" s="470" t="s">
        <v>838</v>
      </c>
      <c r="F642" s="505"/>
      <c r="G642" s="505"/>
      <c r="H642" s="505"/>
      <c r="I642" s="505"/>
      <c r="J642" s="505"/>
      <c r="K642" s="505"/>
      <c r="L642" s="505"/>
      <c r="M642" s="505"/>
      <c r="N642" s="505"/>
      <c r="O642" s="505"/>
      <c r="P642" s="505"/>
      <c r="Q642" s="505"/>
    </row>
    <row r="643" spans="1:17">
      <c r="A643" s="506">
        <v>26</v>
      </c>
      <c r="B643" s="466" t="s">
        <v>20</v>
      </c>
      <c r="C643" s="467" t="s">
        <v>839</v>
      </c>
      <c r="D643" s="469" t="s">
        <v>840</v>
      </c>
      <c r="E643" s="470" t="s">
        <v>841</v>
      </c>
      <c r="F643" s="505"/>
      <c r="G643" s="505"/>
      <c r="H643" s="505"/>
      <c r="I643" s="505"/>
      <c r="J643" s="505"/>
      <c r="K643" s="505"/>
      <c r="L643" s="505"/>
      <c r="M643" s="505"/>
      <c r="N643" s="505"/>
      <c r="O643" s="505"/>
      <c r="P643" s="505"/>
      <c r="Q643" s="505"/>
    </row>
    <row r="644" spans="1:17">
      <c r="A644" s="506">
        <v>27</v>
      </c>
      <c r="B644" s="466" t="s">
        <v>20</v>
      </c>
      <c r="C644" s="467" t="s">
        <v>842</v>
      </c>
      <c r="D644" s="469" t="s">
        <v>843</v>
      </c>
      <c r="E644" s="470" t="s">
        <v>628</v>
      </c>
      <c r="F644" s="505"/>
      <c r="G644" s="505"/>
      <c r="H644" s="505"/>
      <c r="I644" s="505"/>
      <c r="J644" s="505"/>
      <c r="K644" s="505"/>
      <c r="L644" s="505"/>
      <c r="M644" s="505"/>
      <c r="N644" s="505"/>
      <c r="O644" s="505"/>
      <c r="P644" s="505"/>
      <c r="Q644" s="505"/>
    </row>
    <row r="645" spans="1:17">
      <c r="A645" s="506">
        <v>28</v>
      </c>
      <c r="B645" s="466" t="s">
        <v>20</v>
      </c>
      <c r="C645" s="467" t="s">
        <v>844</v>
      </c>
      <c r="D645" s="469" t="s">
        <v>845</v>
      </c>
      <c r="E645" s="470" t="s">
        <v>846</v>
      </c>
      <c r="F645" s="505"/>
      <c r="G645" s="505"/>
      <c r="H645" s="505"/>
      <c r="I645" s="505"/>
      <c r="J645" s="505"/>
      <c r="K645" s="505"/>
      <c r="L645" s="505"/>
      <c r="M645" s="505"/>
      <c r="N645" s="505"/>
      <c r="O645" s="505"/>
      <c r="P645" s="505"/>
      <c r="Q645" s="505"/>
    </row>
    <row r="646" spans="1:17">
      <c r="A646" s="506">
        <v>29</v>
      </c>
      <c r="B646" s="466" t="s">
        <v>20</v>
      </c>
      <c r="C646" s="467" t="s">
        <v>847</v>
      </c>
      <c r="D646" s="469" t="s">
        <v>848</v>
      </c>
      <c r="E646" s="470" t="s">
        <v>849</v>
      </c>
      <c r="F646" s="505"/>
      <c r="G646" s="505"/>
      <c r="H646" s="505"/>
      <c r="I646" s="505"/>
      <c r="J646" s="505"/>
      <c r="K646" s="505"/>
      <c r="L646" s="505"/>
      <c r="M646" s="505"/>
      <c r="N646" s="505"/>
      <c r="O646" s="505"/>
      <c r="P646" s="505"/>
      <c r="Q646" s="505"/>
    </row>
    <row r="647" spans="1:17">
      <c r="A647" s="506">
        <v>30</v>
      </c>
      <c r="B647" s="466" t="s">
        <v>20</v>
      </c>
      <c r="C647" s="467" t="s">
        <v>850</v>
      </c>
      <c r="D647" s="469" t="s">
        <v>851</v>
      </c>
      <c r="E647" s="470" t="s">
        <v>852</v>
      </c>
      <c r="F647" s="505"/>
      <c r="G647" s="505"/>
      <c r="H647" s="505"/>
      <c r="I647" s="505"/>
      <c r="J647" s="505"/>
      <c r="K647" s="505"/>
      <c r="L647" s="505"/>
      <c r="M647" s="505"/>
      <c r="N647" s="505"/>
      <c r="O647" s="505"/>
      <c r="P647" s="505"/>
      <c r="Q647" s="505"/>
    </row>
    <row r="648" spans="1:17">
      <c r="A648" s="506">
        <v>31</v>
      </c>
      <c r="B648" s="466" t="s">
        <v>20</v>
      </c>
      <c r="C648" s="467" t="s">
        <v>854</v>
      </c>
      <c r="D648" s="469" t="s">
        <v>855</v>
      </c>
      <c r="E648" s="470" t="s">
        <v>856</v>
      </c>
      <c r="F648" s="505"/>
      <c r="G648" s="505"/>
      <c r="H648" s="505"/>
      <c r="I648" s="505"/>
      <c r="J648" s="505"/>
      <c r="K648" s="505"/>
      <c r="L648" s="505"/>
      <c r="M648" s="505"/>
      <c r="N648" s="505"/>
      <c r="O648" s="505"/>
      <c r="P648" s="505"/>
      <c r="Q648" s="505"/>
    </row>
    <row r="649" spans="1:17">
      <c r="A649" s="506">
        <v>32</v>
      </c>
      <c r="B649" s="466" t="s">
        <v>20</v>
      </c>
      <c r="C649" s="467" t="s">
        <v>857</v>
      </c>
      <c r="D649" s="469" t="s">
        <v>858</v>
      </c>
      <c r="E649" s="470" t="s">
        <v>859</v>
      </c>
      <c r="F649" s="505"/>
      <c r="G649" s="505"/>
      <c r="H649" s="505"/>
      <c r="I649" s="505"/>
      <c r="J649" s="505"/>
      <c r="K649" s="505"/>
      <c r="L649" s="505"/>
      <c r="M649" s="505"/>
      <c r="N649" s="505"/>
      <c r="O649" s="505"/>
      <c r="P649" s="505"/>
      <c r="Q649" s="505"/>
    </row>
    <row r="650" spans="1:17">
      <c r="A650" s="506">
        <v>33</v>
      </c>
      <c r="B650" s="466" t="s">
        <v>20</v>
      </c>
      <c r="C650" s="467" t="s">
        <v>861</v>
      </c>
      <c r="D650" s="469" t="s">
        <v>862</v>
      </c>
      <c r="E650" s="470" t="s">
        <v>863</v>
      </c>
      <c r="F650" s="505"/>
      <c r="G650" s="505"/>
      <c r="H650" s="505"/>
      <c r="I650" s="505"/>
      <c r="J650" s="505"/>
      <c r="K650" s="505"/>
      <c r="L650" s="505"/>
      <c r="M650" s="505"/>
      <c r="N650" s="505"/>
      <c r="O650" s="505"/>
      <c r="P650" s="505"/>
      <c r="Q650" s="505"/>
    </row>
    <row r="651" spans="1:17">
      <c r="A651" s="506">
        <v>34</v>
      </c>
      <c r="B651" s="466" t="s">
        <v>20</v>
      </c>
      <c r="C651" s="467" t="s">
        <v>864</v>
      </c>
      <c r="D651" s="469" t="s">
        <v>865</v>
      </c>
      <c r="E651" s="470" t="s">
        <v>761</v>
      </c>
      <c r="F651" s="505"/>
      <c r="G651" s="505"/>
      <c r="H651" s="505"/>
      <c r="I651" s="505"/>
      <c r="J651" s="505"/>
      <c r="K651" s="505"/>
      <c r="L651" s="505"/>
      <c r="M651" s="505"/>
      <c r="N651" s="505"/>
      <c r="O651" s="505"/>
      <c r="P651" s="505"/>
      <c r="Q651" s="505"/>
    </row>
    <row r="652" spans="1:17">
      <c r="A652" s="506">
        <v>35</v>
      </c>
      <c r="B652" s="476" t="s">
        <v>217</v>
      </c>
      <c r="C652" s="461" t="s">
        <v>1247</v>
      </c>
      <c r="D652" s="462" t="s">
        <v>1248</v>
      </c>
      <c r="E652" s="461" t="s">
        <v>772</v>
      </c>
      <c r="F652" s="505"/>
      <c r="G652" s="505"/>
      <c r="H652" s="505"/>
      <c r="I652" s="505"/>
      <c r="J652" s="505"/>
      <c r="K652" s="505"/>
      <c r="L652" s="505"/>
      <c r="M652" s="505"/>
      <c r="N652" s="505"/>
      <c r="O652" s="505"/>
      <c r="P652" s="505"/>
      <c r="Q652" s="505"/>
    </row>
    <row r="653" spans="1:17">
      <c r="A653" s="506">
        <v>36</v>
      </c>
      <c r="B653" s="476" t="s">
        <v>217</v>
      </c>
      <c r="C653" s="461" t="s">
        <v>1262</v>
      </c>
      <c r="D653" s="462" t="s">
        <v>1263</v>
      </c>
      <c r="E653" s="461" t="s">
        <v>927</v>
      </c>
      <c r="F653" s="505"/>
      <c r="G653" s="505"/>
      <c r="H653" s="505"/>
      <c r="I653" s="505"/>
      <c r="J653" s="505"/>
      <c r="K653" s="505"/>
      <c r="L653" s="505"/>
      <c r="M653" s="505"/>
      <c r="N653" s="505"/>
      <c r="O653" s="505"/>
      <c r="P653" s="505"/>
      <c r="Q653" s="505"/>
    </row>
    <row r="654" spans="1:17">
      <c r="A654" s="506">
        <v>37</v>
      </c>
      <c r="B654" s="476" t="s">
        <v>217</v>
      </c>
      <c r="C654" s="461" t="s">
        <v>1264</v>
      </c>
      <c r="D654" s="462" t="s">
        <v>1265</v>
      </c>
      <c r="E654" s="461" t="s">
        <v>619</v>
      </c>
      <c r="F654" s="505"/>
      <c r="G654" s="505"/>
      <c r="H654" s="505"/>
      <c r="I654" s="505"/>
      <c r="J654" s="505"/>
      <c r="K654" s="505"/>
      <c r="L654" s="505"/>
      <c r="M654" s="505"/>
      <c r="N654" s="505"/>
      <c r="O654" s="505"/>
      <c r="P654" s="505"/>
      <c r="Q654" s="505"/>
    </row>
    <row r="655" spans="1:17">
      <c r="A655" s="506">
        <v>38</v>
      </c>
      <c r="B655" s="476" t="s">
        <v>217</v>
      </c>
      <c r="C655" s="461" t="s">
        <v>1266</v>
      </c>
      <c r="D655" s="462" t="s">
        <v>1267</v>
      </c>
      <c r="E655" s="461" t="s">
        <v>1268</v>
      </c>
      <c r="F655" s="505"/>
      <c r="G655" s="505"/>
      <c r="H655" s="505"/>
      <c r="I655" s="505"/>
      <c r="J655" s="505"/>
      <c r="K655" s="505"/>
      <c r="L655" s="505"/>
      <c r="M655" s="505"/>
      <c r="N655" s="505"/>
      <c r="O655" s="505"/>
      <c r="P655" s="505"/>
      <c r="Q655" s="505"/>
    </row>
    <row r="656" spans="1:17">
      <c r="A656" s="506">
        <v>39</v>
      </c>
      <c r="B656" s="476" t="s">
        <v>217</v>
      </c>
      <c r="C656" s="461" t="s">
        <v>1269</v>
      </c>
      <c r="D656" s="462" t="s">
        <v>1270</v>
      </c>
      <c r="E656" s="461" t="s">
        <v>1271</v>
      </c>
      <c r="F656" s="505"/>
      <c r="G656" s="505"/>
      <c r="H656" s="505"/>
      <c r="I656" s="505"/>
      <c r="J656" s="505"/>
      <c r="K656" s="505"/>
      <c r="L656" s="505"/>
      <c r="M656" s="505"/>
      <c r="N656" s="505"/>
      <c r="O656" s="505"/>
      <c r="P656" s="505"/>
      <c r="Q656" s="505"/>
    </row>
    <row r="657" spans="1:17">
      <c r="A657" s="506">
        <v>40</v>
      </c>
      <c r="B657" s="476" t="s">
        <v>217</v>
      </c>
      <c r="C657" s="461" t="s">
        <v>1272</v>
      </c>
      <c r="D657" s="462" t="s">
        <v>1273</v>
      </c>
      <c r="E657" s="461" t="s">
        <v>574</v>
      </c>
      <c r="F657" s="505"/>
      <c r="G657" s="505"/>
      <c r="H657" s="505"/>
      <c r="I657" s="505"/>
      <c r="J657" s="505"/>
      <c r="K657" s="505"/>
      <c r="L657" s="505"/>
      <c r="M657" s="505"/>
      <c r="N657" s="505"/>
      <c r="O657" s="505"/>
      <c r="P657" s="505"/>
      <c r="Q657" s="505"/>
    </row>
    <row r="658" spans="1:17">
      <c r="A658" s="506">
        <v>41</v>
      </c>
      <c r="B658" s="476" t="s">
        <v>217</v>
      </c>
      <c r="C658" s="461" t="s">
        <v>1274</v>
      </c>
      <c r="D658" s="462" t="s">
        <v>1275</v>
      </c>
      <c r="E658" s="461" t="s">
        <v>1276</v>
      </c>
      <c r="F658" s="505"/>
      <c r="G658" s="505"/>
      <c r="H658" s="505"/>
      <c r="I658" s="505"/>
      <c r="J658" s="505"/>
      <c r="K658" s="505"/>
      <c r="L658" s="505"/>
      <c r="M658" s="505"/>
      <c r="N658" s="505"/>
      <c r="O658" s="505"/>
      <c r="P658" s="505"/>
      <c r="Q658" s="505"/>
    </row>
    <row r="659" spans="1:17">
      <c r="A659" s="506">
        <v>42</v>
      </c>
      <c r="B659" s="476" t="s">
        <v>217</v>
      </c>
      <c r="C659" s="461" t="s">
        <v>1299</v>
      </c>
      <c r="D659" s="462" t="s">
        <v>1300</v>
      </c>
      <c r="E659" s="461" t="s">
        <v>1301</v>
      </c>
      <c r="F659" s="505"/>
      <c r="G659" s="505"/>
      <c r="H659" s="505"/>
      <c r="I659" s="505"/>
      <c r="J659" s="505"/>
      <c r="K659" s="505"/>
      <c r="L659" s="505"/>
      <c r="M659" s="505"/>
      <c r="N659" s="505"/>
      <c r="O659" s="505"/>
      <c r="P659" s="505"/>
      <c r="Q659" s="505"/>
    </row>
    <row r="660" spans="1:17">
      <c r="A660" s="506">
        <v>43</v>
      </c>
      <c r="B660" s="476" t="s">
        <v>217</v>
      </c>
      <c r="C660" s="461" t="s">
        <v>1302</v>
      </c>
      <c r="D660" s="462" t="s">
        <v>1303</v>
      </c>
      <c r="E660" s="461" t="s">
        <v>737</v>
      </c>
      <c r="F660" s="505"/>
      <c r="G660" s="505"/>
      <c r="H660" s="505"/>
      <c r="I660" s="505"/>
      <c r="J660" s="505"/>
      <c r="K660" s="505"/>
      <c r="L660" s="505"/>
      <c r="M660" s="505"/>
      <c r="N660" s="505"/>
      <c r="O660" s="505"/>
      <c r="P660" s="505"/>
      <c r="Q660" s="505"/>
    </row>
    <row r="661" spans="1:17">
      <c r="A661" s="506">
        <v>44</v>
      </c>
      <c r="B661" s="476" t="s">
        <v>217</v>
      </c>
      <c r="C661" s="461" t="s">
        <v>1304</v>
      </c>
      <c r="D661" s="462" t="s">
        <v>1305</v>
      </c>
      <c r="E661" s="461" t="s">
        <v>1306</v>
      </c>
      <c r="F661" s="505"/>
      <c r="G661" s="505"/>
      <c r="H661" s="505"/>
      <c r="I661" s="505"/>
      <c r="J661" s="505"/>
      <c r="K661" s="505"/>
      <c r="L661" s="505"/>
      <c r="M661" s="505"/>
      <c r="N661" s="505"/>
      <c r="O661" s="505"/>
      <c r="P661" s="505"/>
      <c r="Q661" s="505"/>
    </row>
    <row r="662" spans="1:17">
      <c r="A662" s="506">
        <v>45</v>
      </c>
      <c r="B662" s="476" t="s">
        <v>217</v>
      </c>
      <c r="C662" s="461" t="s">
        <v>1307</v>
      </c>
      <c r="D662" s="462" t="s">
        <v>1308</v>
      </c>
      <c r="E662" s="461" t="s">
        <v>1309</v>
      </c>
      <c r="F662" s="505"/>
      <c r="G662" s="505"/>
      <c r="H662" s="505"/>
      <c r="I662" s="505"/>
      <c r="J662" s="505"/>
      <c r="K662" s="505"/>
      <c r="L662" s="505"/>
      <c r="M662" s="505"/>
      <c r="N662" s="505"/>
      <c r="O662" s="505"/>
      <c r="P662" s="505"/>
      <c r="Q662" s="505"/>
    </row>
    <row r="663" spans="1:17">
      <c r="A663" s="506">
        <v>46</v>
      </c>
      <c r="B663" s="476" t="s">
        <v>217</v>
      </c>
      <c r="C663" s="461" t="s">
        <v>1331</v>
      </c>
      <c r="D663" s="462" t="s">
        <v>1332</v>
      </c>
      <c r="E663" s="461" t="s">
        <v>1333</v>
      </c>
      <c r="F663" s="505"/>
      <c r="G663" s="505"/>
      <c r="H663" s="505"/>
      <c r="I663" s="505"/>
      <c r="J663" s="505"/>
      <c r="K663" s="505"/>
      <c r="L663" s="505"/>
      <c r="M663" s="505"/>
      <c r="N663" s="505"/>
      <c r="O663" s="505"/>
      <c r="P663" s="505"/>
      <c r="Q663" s="505"/>
    </row>
    <row r="667" spans="1:17" ht="18.75">
      <c r="A667" s="941" t="s">
        <v>1381</v>
      </c>
      <c r="B667" s="941"/>
      <c r="C667" s="941"/>
      <c r="D667" s="941"/>
      <c r="E667" s="941"/>
      <c r="F667" s="941"/>
      <c r="G667" s="941"/>
      <c r="H667" s="941"/>
      <c r="I667" s="941"/>
      <c r="J667" s="941"/>
      <c r="K667" s="941"/>
      <c r="L667" s="941"/>
      <c r="M667" s="941"/>
      <c r="N667" s="941"/>
      <c r="O667" s="941"/>
      <c r="P667" s="941"/>
      <c r="Q667" s="941"/>
    </row>
    <row r="668" spans="1:17" ht="15" customHeight="1">
      <c r="A668" s="943" t="s">
        <v>1389</v>
      </c>
      <c r="B668" s="943"/>
      <c r="C668" s="943"/>
      <c r="D668" s="943"/>
      <c r="E668" s="943"/>
      <c r="F668" s="943"/>
      <c r="G668" s="943"/>
      <c r="H668" s="943"/>
      <c r="I668" s="943"/>
      <c r="J668" s="943"/>
      <c r="K668" s="943"/>
      <c r="L668" s="943"/>
      <c r="M668" s="943"/>
      <c r="N668" s="943"/>
      <c r="O668" s="943"/>
      <c r="P668" s="943"/>
      <c r="Q668" s="943"/>
    </row>
    <row r="669" spans="1:17">
      <c r="A669" s="507" t="s">
        <v>468</v>
      </c>
      <c r="B669" s="453" t="s">
        <v>311</v>
      </c>
      <c r="C669" s="454" t="s">
        <v>506</v>
      </c>
      <c r="D669" s="455" t="s">
        <v>507</v>
      </c>
      <c r="E669" s="456" t="s">
        <v>508</v>
      </c>
      <c r="F669" s="509" t="s">
        <v>1361</v>
      </c>
      <c r="G669" s="509" t="s">
        <v>1362</v>
      </c>
      <c r="H669" s="509" t="s">
        <v>1363</v>
      </c>
      <c r="I669" s="509" t="s">
        <v>1364</v>
      </c>
      <c r="J669" s="509" t="s">
        <v>1365</v>
      </c>
      <c r="K669" s="509" t="s">
        <v>1366</v>
      </c>
      <c r="L669" s="509" t="s">
        <v>1367</v>
      </c>
      <c r="M669" s="509" t="s">
        <v>1368</v>
      </c>
      <c r="N669" s="509" t="s">
        <v>1369</v>
      </c>
      <c r="O669" s="509" t="s">
        <v>1370</v>
      </c>
      <c r="P669" s="509" t="s">
        <v>1371</v>
      </c>
      <c r="Q669" s="509" t="s">
        <v>1372</v>
      </c>
    </row>
    <row r="670" spans="1:17">
      <c r="A670" s="506">
        <v>1</v>
      </c>
      <c r="B670" s="459" t="s">
        <v>27</v>
      </c>
      <c r="C670" s="461" t="s">
        <v>551</v>
      </c>
      <c r="D670" s="462" t="s">
        <v>552</v>
      </c>
      <c r="E670" s="461" t="s">
        <v>553</v>
      </c>
      <c r="F670" s="505"/>
      <c r="G670" s="505"/>
      <c r="H670" s="505"/>
      <c r="I670" s="505"/>
      <c r="J670" s="505"/>
      <c r="K670" s="505"/>
      <c r="L670" s="505"/>
      <c r="M670" s="505"/>
      <c r="N670" s="505"/>
      <c r="O670" s="505"/>
      <c r="P670" s="505"/>
      <c r="Q670" s="505"/>
    </row>
    <row r="671" spans="1:17">
      <c r="A671" s="506">
        <v>2</v>
      </c>
      <c r="B671" s="459" t="s">
        <v>27</v>
      </c>
      <c r="C671" s="461" t="s">
        <v>587</v>
      </c>
      <c r="D671" s="462" t="s">
        <v>588</v>
      </c>
      <c r="E671" s="461" t="s">
        <v>589</v>
      </c>
      <c r="F671" s="505"/>
      <c r="G671" s="505"/>
      <c r="H671" s="505"/>
      <c r="I671" s="505"/>
      <c r="J671" s="505"/>
      <c r="K671" s="505"/>
      <c r="L671" s="505"/>
      <c r="M671" s="505"/>
      <c r="N671" s="505"/>
      <c r="O671" s="505"/>
      <c r="P671" s="505"/>
      <c r="Q671" s="505"/>
    </row>
    <row r="672" spans="1:17">
      <c r="A672" s="506">
        <v>3</v>
      </c>
      <c r="B672" s="459" t="s">
        <v>30</v>
      </c>
      <c r="C672" s="461" t="s">
        <v>650</v>
      </c>
      <c r="D672" s="462" t="s">
        <v>651</v>
      </c>
      <c r="E672" s="465">
        <v>39353</v>
      </c>
      <c r="F672" s="505"/>
      <c r="G672" s="505"/>
      <c r="H672" s="505"/>
      <c r="I672" s="505"/>
      <c r="J672" s="505"/>
      <c r="K672" s="505"/>
      <c r="L672" s="505"/>
      <c r="M672" s="505"/>
      <c r="N672" s="505"/>
      <c r="O672" s="505"/>
      <c r="P672" s="505"/>
      <c r="Q672" s="505"/>
    </row>
    <row r="673" spans="1:17">
      <c r="A673" s="506">
        <v>4</v>
      </c>
      <c r="B673" s="459" t="s">
        <v>30</v>
      </c>
      <c r="C673" s="461" t="s">
        <v>657</v>
      </c>
      <c r="D673" s="462" t="s">
        <v>658</v>
      </c>
      <c r="E673" s="461" t="s">
        <v>659</v>
      </c>
      <c r="F673" s="505"/>
      <c r="G673" s="505"/>
      <c r="H673" s="505"/>
      <c r="I673" s="505"/>
      <c r="J673" s="505"/>
      <c r="K673" s="505"/>
      <c r="L673" s="505"/>
      <c r="M673" s="505"/>
      <c r="N673" s="505"/>
      <c r="O673" s="505"/>
      <c r="P673" s="505"/>
      <c r="Q673" s="505"/>
    </row>
    <row r="674" spans="1:17">
      <c r="A674" s="506">
        <v>5</v>
      </c>
      <c r="B674" s="459" t="s">
        <v>30</v>
      </c>
      <c r="C674" s="461" t="s">
        <v>685</v>
      </c>
      <c r="D674" s="462" t="s">
        <v>686</v>
      </c>
      <c r="E674" s="461" t="s">
        <v>613</v>
      </c>
      <c r="F674" s="505"/>
      <c r="G674" s="505"/>
      <c r="H674" s="505"/>
      <c r="I674" s="505"/>
      <c r="J674" s="505"/>
      <c r="K674" s="505"/>
      <c r="L674" s="505"/>
      <c r="M674" s="505"/>
      <c r="N674" s="505"/>
      <c r="O674" s="505"/>
      <c r="P674" s="505"/>
      <c r="Q674" s="505"/>
    </row>
    <row r="675" spans="1:17">
      <c r="A675" s="506">
        <v>6</v>
      </c>
      <c r="B675" s="459" t="s">
        <v>30</v>
      </c>
      <c r="C675" s="461" t="s">
        <v>703</v>
      </c>
      <c r="D675" s="462" t="s">
        <v>704</v>
      </c>
      <c r="E675" s="461" t="s">
        <v>705</v>
      </c>
      <c r="F675" s="505"/>
      <c r="G675" s="505"/>
      <c r="H675" s="505"/>
      <c r="I675" s="505"/>
      <c r="J675" s="505"/>
      <c r="K675" s="505"/>
      <c r="L675" s="505"/>
      <c r="M675" s="505"/>
      <c r="N675" s="505"/>
      <c r="O675" s="505"/>
      <c r="P675" s="505"/>
      <c r="Q675" s="505"/>
    </row>
    <row r="676" spans="1:17">
      <c r="A676" s="506">
        <v>7</v>
      </c>
      <c r="B676" s="459" t="s">
        <v>30</v>
      </c>
      <c r="C676" s="461" t="s">
        <v>709</v>
      </c>
      <c r="D676" s="462" t="s">
        <v>710</v>
      </c>
      <c r="E676" s="461" t="s">
        <v>711</v>
      </c>
      <c r="F676" s="505"/>
      <c r="G676" s="505"/>
      <c r="H676" s="505"/>
      <c r="I676" s="505"/>
      <c r="J676" s="505"/>
      <c r="K676" s="505"/>
      <c r="L676" s="505"/>
      <c r="M676" s="505"/>
      <c r="N676" s="505"/>
      <c r="O676" s="505"/>
      <c r="P676" s="505"/>
      <c r="Q676" s="505"/>
    </row>
    <row r="677" spans="1:17">
      <c r="A677" s="506">
        <v>8</v>
      </c>
      <c r="B677" s="466" t="s">
        <v>20</v>
      </c>
      <c r="C677" s="467" t="s">
        <v>774</v>
      </c>
      <c r="D677" s="469" t="s">
        <v>775</v>
      </c>
      <c r="E677" s="470" t="s">
        <v>776</v>
      </c>
      <c r="F677" s="505"/>
      <c r="G677" s="505"/>
      <c r="H677" s="505"/>
      <c r="I677" s="505"/>
      <c r="J677" s="505"/>
      <c r="K677" s="505"/>
      <c r="L677" s="505"/>
      <c r="M677" s="505"/>
      <c r="N677" s="505"/>
      <c r="O677" s="505"/>
      <c r="P677" s="505"/>
      <c r="Q677" s="505"/>
    </row>
    <row r="678" spans="1:17">
      <c r="A678" s="506">
        <v>9</v>
      </c>
      <c r="B678" s="466" t="s">
        <v>20</v>
      </c>
      <c r="C678" s="467" t="s">
        <v>781</v>
      </c>
      <c r="D678" s="469" t="s">
        <v>782</v>
      </c>
      <c r="E678" s="470" t="s">
        <v>783</v>
      </c>
      <c r="F678" s="505"/>
      <c r="G678" s="505"/>
      <c r="H678" s="505"/>
      <c r="I678" s="505"/>
      <c r="J678" s="505"/>
      <c r="K678" s="505"/>
      <c r="L678" s="505"/>
      <c r="M678" s="505"/>
      <c r="N678" s="505"/>
      <c r="O678" s="505"/>
      <c r="P678" s="505"/>
      <c r="Q678" s="505"/>
    </row>
    <row r="679" spans="1:17">
      <c r="A679" s="506">
        <v>10</v>
      </c>
      <c r="B679" s="466" t="s">
        <v>20</v>
      </c>
      <c r="C679" s="467" t="s">
        <v>809</v>
      </c>
      <c r="D679" s="469" t="s">
        <v>810</v>
      </c>
      <c r="E679" s="470" t="s">
        <v>811</v>
      </c>
      <c r="F679" s="505"/>
      <c r="G679" s="505"/>
      <c r="H679" s="505"/>
      <c r="I679" s="505"/>
      <c r="J679" s="505"/>
      <c r="K679" s="505"/>
      <c r="L679" s="505"/>
      <c r="M679" s="505"/>
      <c r="N679" s="505"/>
      <c r="O679" s="505"/>
      <c r="P679" s="505"/>
      <c r="Q679" s="505"/>
    </row>
    <row r="680" spans="1:17">
      <c r="A680" s="506">
        <v>11</v>
      </c>
      <c r="B680" s="466" t="s">
        <v>20</v>
      </c>
      <c r="C680" s="467" t="s">
        <v>812</v>
      </c>
      <c r="D680" s="469" t="s">
        <v>813</v>
      </c>
      <c r="E680" s="470" t="s">
        <v>672</v>
      </c>
      <c r="F680" s="505"/>
      <c r="G680" s="505"/>
      <c r="H680" s="505"/>
      <c r="I680" s="505"/>
      <c r="J680" s="505"/>
      <c r="K680" s="505"/>
      <c r="L680" s="505"/>
      <c r="M680" s="505"/>
      <c r="N680" s="505"/>
      <c r="O680" s="505"/>
      <c r="P680" s="505"/>
      <c r="Q680" s="505"/>
    </row>
    <row r="681" spans="1:17">
      <c r="A681" s="506">
        <v>12</v>
      </c>
      <c r="B681" s="466" t="s">
        <v>20</v>
      </c>
      <c r="C681" s="467" t="s">
        <v>831</v>
      </c>
      <c r="D681" s="469" t="s">
        <v>832</v>
      </c>
      <c r="E681" s="470" t="s">
        <v>833</v>
      </c>
      <c r="F681" s="505"/>
      <c r="G681" s="505"/>
      <c r="H681" s="505"/>
      <c r="I681" s="505"/>
      <c r="J681" s="505"/>
      <c r="K681" s="505"/>
      <c r="L681" s="505"/>
      <c r="M681" s="505"/>
      <c r="N681" s="505"/>
      <c r="O681" s="505"/>
      <c r="P681" s="505"/>
      <c r="Q681" s="505"/>
    </row>
  </sheetData>
  <mergeCells count="28">
    <mergeCell ref="A668:Q668"/>
    <mergeCell ref="A360:Q360"/>
    <mergeCell ref="A411:Q411"/>
    <mergeCell ref="A462:Q462"/>
    <mergeCell ref="A513:Q513"/>
    <mergeCell ref="A564:Q564"/>
    <mergeCell ref="A616:Q616"/>
    <mergeCell ref="A615:Q615"/>
    <mergeCell ref="A667:Q667"/>
    <mergeCell ref="A410:Q410"/>
    <mergeCell ref="A461:Q461"/>
    <mergeCell ref="A512:Q512"/>
    <mergeCell ref="A563:Q563"/>
    <mergeCell ref="A308:Q308"/>
    <mergeCell ref="A359:Q359"/>
    <mergeCell ref="A1:Q1"/>
    <mergeCell ref="A53:Q53"/>
    <mergeCell ref="A2:Q2"/>
    <mergeCell ref="A309:Q309"/>
    <mergeCell ref="A54:Q54"/>
    <mergeCell ref="A106:Q106"/>
    <mergeCell ref="A157:Q157"/>
    <mergeCell ref="A207:Q207"/>
    <mergeCell ref="A258:Q258"/>
    <mergeCell ref="A105:Q105"/>
    <mergeCell ref="A156:Q156"/>
    <mergeCell ref="A206:Q206"/>
    <mergeCell ref="A257:Q257"/>
  </mergeCells>
  <phoneticPr fontId="9" type="noConversion"/>
  <conditionalFormatting sqref="A53">
    <cfRule type="cellIs" dxfId="27" priority="35" operator="equal">
      <formula>0</formula>
    </cfRule>
  </conditionalFormatting>
  <conditionalFormatting sqref="A105">
    <cfRule type="cellIs" dxfId="26" priority="33" operator="equal">
      <formula>0</formula>
    </cfRule>
  </conditionalFormatting>
  <conditionalFormatting sqref="A156">
    <cfRule type="cellIs" dxfId="25" priority="31" operator="equal">
      <formula>0</formula>
    </cfRule>
  </conditionalFormatting>
  <conditionalFormatting sqref="A206">
    <cfRule type="cellIs" dxfId="24" priority="28" operator="equal">
      <formula>0</formula>
    </cfRule>
  </conditionalFormatting>
  <conditionalFormatting sqref="A257">
    <cfRule type="cellIs" dxfId="23" priority="26" operator="equal">
      <formula>0</formula>
    </cfRule>
  </conditionalFormatting>
  <conditionalFormatting sqref="A308">
    <cfRule type="cellIs" dxfId="22" priority="24" operator="equal">
      <formula>0</formula>
    </cfRule>
  </conditionalFormatting>
  <conditionalFormatting sqref="A359">
    <cfRule type="cellIs" dxfId="21" priority="22" operator="equal">
      <formula>0</formula>
    </cfRule>
  </conditionalFormatting>
  <conditionalFormatting sqref="A410">
    <cfRule type="cellIs" dxfId="20" priority="18" operator="equal">
      <formula>0</formula>
    </cfRule>
  </conditionalFormatting>
  <conditionalFormatting sqref="A461">
    <cfRule type="cellIs" dxfId="19" priority="16" operator="equal">
      <formula>0</formula>
    </cfRule>
  </conditionalFormatting>
  <conditionalFormatting sqref="A512">
    <cfRule type="cellIs" dxfId="18" priority="12" operator="equal">
      <formula>0</formula>
    </cfRule>
  </conditionalFormatting>
  <conditionalFormatting sqref="A563">
    <cfRule type="cellIs" dxfId="17" priority="10" operator="equal">
      <formula>0</formula>
    </cfRule>
  </conditionalFormatting>
  <conditionalFormatting sqref="A615">
    <cfRule type="cellIs" dxfId="16" priority="7" operator="equal">
      <formula>0</formula>
    </cfRule>
  </conditionalFormatting>
  <conditionalFormatting sqref="A667">
    <cfRule type="cellIs" dxfId="15" priority="4" operator="equal">
      <formula>0</formula>
    </cfRule>
  </conditionalFormatting>
  <conditionalFormatting sqref="C4:C44">
    <cfRule type="duplicateValues" dxfId="14" priority="36"/>
  </conditionalFormatting>
  <conditionalFormatting sqref="C56:C93">
    <cfRule type="duplicateValues" dxfId="13" priority="34"/>
  </conditionalFormatting>
  <conditionalFormatting sqref="C108:C137">
    <cfRule type="duplicateValues" dxfId="12" priority="32"/>
  </conditionalFormatting>
  <conditionalFormatting sqref="C159:C198">
    <cfRule type="duplicateValues" dxfId="11" priority="29"/>
  </conditionalFormatting>
  <conditionalFormatting sqref="C209:C239">
    <cfRule type="duplicateValues" dxfId="10" priority="27"/>
  </conditionalFormatting>
  <conditionalFormatting sqref="C260:C305">
    <cfRule type="duplicateValues" dxfId="9" priority="25"/>
  </conditionalFormatting>
  <conditionalFormatting sqref="C311:C336">
    <cfRule type="duplicateValues" dxfId="8" priority="23"/>
  </conditionalFormatting>
  <conditionalFormatting sqref="C362:C395">
    <cfRule type="duplicateValues" dxfId="7" priority="20"/>
  </conditionalFormatting>
  <conditionalFormatting sqref="C413:C449">
    <cfRule type="duplicateValues" dxfId="6" priority="17"/>
  </conditionalFormatting>
  <conditionalFormatting sqref="C464:C489">
    <cfRule type="duplicateValues" dxfId="5" priority="14"/>
  </conditionalFormatting>
  <conditionalFormatting sqref="C515:C549">
    <cfRule type="duplicateValues" dxfId="4" priority="11"/>
  </conditionalFormatting>
  <conditionalFormatting sqref="C566:C614">
    <cfRule type="duplicateValues" dxfId="3" priority="8"/>
  </conditionalFormatting>
  <conditionalFormatting sqref="C618:C663">
    <cfRule type="duplicateValues" dxfId="2" priority="5"/>
  </conditionalFormatting>
  <conditionalFormatting sqref="C670:C681">
    <cfRule type="duplicateValues" dxfId="1" priority="2"/>
  </conditionalFormatting>
  <conditionalFormatting sqref="C550">
    <cfRule type="duplicateValues" dxfId="0" priority="1"/>
  </conditionalFormatting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AF144"/>
  <sheetViews>
    <sheetView topLeftCell="A9" zoomScaleNormal="100" workbookViewId="0">
      <selection activeCell="A334" sqref="A334:N334"/>
    </sheetView>
  </sheetViews>
  <sheetFormatPr defaultColWidth="4" defaultRowHeight="14.25" customHeight="1"/>
  <cols>
    <col min="2" max="8" width="4.125" customWidth="1"/>
    <col min="9" max="23" width="4.375" customWidth="1"/>
    <col min="25" max="25" width="2.125" customWidth="1"/>
    <col min="26" max="29" width="4.375" customWidth="1"/>
  </cols>
  <sheetData>
    <row r="1" spans="1:32" ht="21" customHeight="1">
      <c r="A1" s="148"/>
      <c r="B1" s="149"/>
      <c r="C1" s="149"/>
      <c r="D1" s="149"/>
      <c r="E1" s="149"/>
      <c r="F1" s="149"/>
      <c r="G1" s="1054" t="s">
        <v>372</v>
      </c>
      <c r="H1" s="1054"/>
      <c r="I1" s="1054"/>
      <c r="J1" s="1054"/>
      <c r="K1" s="1054"/>
      <c r="L1" s="1054"/>
      <c r="M1" s="1054"/>
      <c r="N1" s="1054"/>
      <c r="O1" s="1054"/>
      <c r="P1" s="1054"/>
      <c r="Q1" s="1054"/>
      <c r="R1" s="1054"/>
      <c r="S1" s="1054"/>
      <c r="T1" s="1054"/>
      <c r="U1" s="1054"/>
      <c r="V1" s="1054"/>
      <c r="W1" s="1054"/>
      <c r="X1" s="1054"/>
      <c r="Y1" s="1054"/>
      <c r="Z1" s="1054"/>
      <c r="AA1" s="150"/>
      <c r="AB1" s="150"/>
      <c r="AC1" s="150"/>
      <c r="AD1" s="150"/>
      <c r="AE1" s="150"/>
      <c r="AF1" s="151"/>
    </row>
    <row r="2" spans="1:32" ht="14.25" customHeight="1">
      <c r="A2" s="146"/>
      <c r="B2" s="147"/>
      <c r="C2" s="147"/>
      <c r="D2" s="147"/>
      <c r="E2" s="147"/>
      <c r="F2" s="147"/>
      <c r="G2" s="1055"/>
      <c r="H2" s="1055"/>
      <c r="I2" s="1055"/>
      <c r="J2" s="1055"/>
      <c r="K2" s="1055"/>
      <c r="L2" s="1055"/>
      <c r="M2" s="1055"/>
      <c r="N2" s="1055"/>
      <c r="O2" s="1055"/>
      <c r="P2" s="1055"/>
      <c r="Q2" s="1055"/>
      <c r="R2" s="1055"/>
      <c r="S2" s="1055"/>
      <c r="T2" s="1055"/>
      <c r="U2" s="1055"/>
      <c r="V2" s="1055"/>
      <c r="W2" s="1055"/>
      <c r="X2" s="1055"/>
      <c r="Y2" s="1055"/>
      <c r="Z2" s="1055"/>
      <c r="AA2" s="957" t="s">
        <v>373</v>
      </c>
      <c r="AB2" s="1031"/>
      <c r="AC2" s="1031"/>
      <c r="AD2" s="1031"/>
      <c r="AE2" s="1031"/>
      <c r="AF2" s="1115"/>
    </row>
    <row r="3" spans="1:32" ht="14.25" customHeight="1">
      <c r="A3" s="146"/>
      <c r="B3" s="1083" t="s">
        <v>296</v>
      </c>
      <c r="C3" s="1084"/>
      <c r="D3" s="1084"/>
      <c r="E3" s="1084"/>
      <c r="F3" s="1084"/>
      <c r="G3" s="140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79" t="s">
        <v>371</v>
      </c>
      <c r="S3" s="144"/>
      <c r="T3" s="144"/>
      <c r="U3" s="144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152"/>
    </row>
    <row r="4" spans="1:32" ht="14.25" customHeight="1">
      <c r="A4" s="146"/>
      <c r="B4" s="1084"/>
      <c r="C4" s="1084"/>
      <c r="D4" s="1084"/>
      <c r="E4" s="1084"/>
      <c r="F4" s="1084"/>
      <c r="G4" s="141"/>
      <c r="H4" s="155"/>
      <c r="I4" s="156"/>
      <c r="J4" s="156"/>
      <c r="K4" s="156"/>
      <c r="L4" s="156"/>
      <c r="M4" s="156"/>
      <c r="N4" s="156"/>
      <c r="O4" s="156"/>
      <c r="P4" s="156"/>
      <c r="Q4" s="160"/>
      <c r="R4" s="161"/>
      <c r="S4" s="161"/>
      <c r="T4" s="161"/>
      <c r="U4" s="161"/>
      <c r="V4" s="161"/>
      <c r="W4" s="161"/>
      <c r="X4" s="161"/>
      <c r="Y4" s="161"/>
      <c r="Z4" s="161"/>
      <c r="AA4" s="161"/>
      <c r="AB4" s="161"/>
      <c r="AC4" s="161"/>
      <c r="AD4" s="162"/>
      <c r="AE4" s="141"/>
      <c r="AF4" s="153"/>
    </row>
    <row r="5" spans="1:32" ht="14.25" customHeight="1">
      <c r="A5" s="146"/>
      <c r="B5" s="1084"/>
      <c r="C5" s="1084"/>
      <c r="D5" s="1084"/>
      <c r="E5" s="1084"/>
      <c r="F5" s="1084"/>
      <c r="G5" s="141"/>
      <c r="H5" s="157"/>
      <c r="I5" s="158"/>
      <c r="J5" s="158"/>
      <c r="K5" s="259" t="s">
        <v>443</v>
      </c>
      <c r="L5" s="158"/>
      <c r="M5" s="158"/>
      <c r="N5" s="158"/>
      <c r="O5" s="158"/>
      <c r="P5" s="158"/>
      <c r="Q5" s="163"/>
      <c r="R5" s="250"/>
      <c r="S5" s="250"/>
      <c r="T5" s="250"/>
      <c r="U5" s="250"/>
      <c r="V5" s="250"/>
      <c r="W5" s="258" t="s">
        <v>454</v>
      </c>
      <c r="X5" s="250"/>
      <c r="Y5" s="250"/>
      <c r="Z5" s="250"/>
      <c r="AA5" s="250"/>
      <c r="AB5" s="250"/>
      <c r="AC5" s="250"/>
      <c r="AD5" s="164"/>
      <c r="AE5" s="141"/>
      <c r="AF5" s="153"/>
    </row>
    <row r="6" spans="1:32" ht="14.25" customHeight="1">
      <c r="A6" s="146"/>
      <c r="B6" s="1084"/>
      <c r="C6" s="1084"/>
      <c r="D6" s="1084"/>
      <c r="E6" s="1084"/>
      <c r="F6" s="1084"/>
      <c r="G6" s="141"/>
      <c r="H6" s="157"/>
      <c r="I6" s="158"/>
      <c r="J6" s="158"/>
      <c r="K6" s="158"/>
      <c r="L6" s="158"/>
      <c r="M6" s="158"/>
      <c r="N6" s="158"/>
      <c r="O6" s="158"/>
      <c r="P6" s="158"/>
      <c r="Q6" s="165"/>
      <c r="R6" s="166"/>
      <c r="S6" s="166"/>
      <c r="T6" s="166"/>
      <c r="U6" s="166"/>
      <c r="V6" s="166"/>
      <c r="W6" s="166"/>
      <c r="X6" s="166"/>
      <c r="Y6" s="166"/>
      <c r="Z6" s="166"/>
      <c r="AA6" s="166"/>
      <c r="AB6" s="166"/>
      <c r="AC6" s="166"/>
      <c r="AD6" s="167"/>
      <c r="AE6" s="141"/>
      <c r="AF6" s="153"/>
    </row>
    <row r="7" spans="1:32" ht="8.4499999999999993" customHeight="1">
      <c r="A7" s="146"/>
      <c r="B7" s="1084"/>
      <c r="C7" s="1084"/>
      <c r="D7" s="1084"/>
      <c r="E7" s="1084"/>
      <c r="F7" s="1084"/>
      <c r="G7" s="141"/>
      <c r="H7" s="251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Y7" s="252"/>
      <c r="Z7" s="252"/>
      <c r="AA7" s="252"/>
      <c r="AB7" s="252"/>
      <c r="AC7" s="252"/>
      <c r="AD7" s="253"/>
      <c r="AE7" s="141"/>
      <c r="AF7" s="153"/>
    </row>
    <row r="8" spans="1:32" ht="14.25" customHeight="1" thickBot="1">
      <c r="A8" s="268"/>
      <c r="B8" s="1085"/>
      <c r="C8" s="1085"/>
      <c r="D8" s="1085"/>
      <c r="E8" s="1085"/>
      <c r="F8" s="1086"/>
      <c r="G8" s="138"/>
      <c r="H8" s="254"/>
      <c r="I8" s="255"/>
      <c r="J8" s="255"/>
      <c r="K8" s="255"/>
      <c r="L8" s="255"/>
      <c r="M8" s="255"/>
      <c r="N8" s="255"/>
      <c r="O8" s="255"/>
      <c r="P8" s="255"/>
      <c r="Q8" s="255"/>
      <c r="R8" s="255"/>
      <c r="S8" s="255"/>
      <c r="T8" s="1116" t="s">
        <v>444</v>
      </c>
      <c r="U8" s="1116"/>
      <c r="V8" s="1116"/>
      <c r="W8" s="1116"/>
      <c r="X8" s="1116"/>
      <c r="Y8" s="1116"/>
      <c r="Z8" s="1116"/>
      <c r="AA8" s="1116"/>
      <c r="AB8" s="255"/>
      <c r="AC8" s="255"/>
      <c r="AD8" s="256"/>
      <c r="AE8" s="141"/>
      <c r="AF8" s="153"/>
    </row>
    <row r="9" spans="1:32" ht="14.25" customHeight="1" thickTop="1">
      <c r="A9" s="968" t="s">
        <v>298</v>
      </c>
      <c r="B9" s="969"/>
      <c r="G9" s="138"/>
      <c r="H9" s="168"/>
      <c r="I9" s="169"/>
      <c r="J9" s="169"/>
      <c r="K9" s="170"/>
      <c r="L9" s="159"/>
      <c r="M9" s="168"/>
      <c r="N9" s="169"/>
      <c r="O9" s="169"/>
      <c r="P9" s="169"/>
      <c r="Q9" s="169"/>
      <c r="R9" s="170"/>
      <c r="S9" s="159"/>
      <c r="T9" s="168"/>
      <c r="U9" s="169"/>
      <c r="V9" s="169"/>
      <c r="W9" s="169"/>
      <c r="X9" s="169"/>
      <c r="Y9" s="170"/>
      <c r="Z9" s="159"/>
      <c r="AA9" s="168"/>
      <c r="AB9" s="169"/>
      <c r="AC9" s="169"/>
      <c r="AD9" s="170"/>
      <c r="AE9" s="141"/>
      <c r="AF9" s="153"/>
    </row>
    <row r="10" spans="1:32" ht="8.25" customHeight="1">
      <c r="A10" s="968"/>
      <c r="B10" s="969"/>
      <c r="G10" s="138"/>
      <c r="H10" s="141"/>
      <c r="I10" s="141"/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141"/>
      <c r="AE10" s="141"/>
      <c r="AF10" s="153"/>
    </row>
    <row r="11" spans="1:32" ht="14.25" customHeight="1">
      <c r="A11" s="970" t="s">
        <v>297</v>
      </c>
      <c r="B11" s="970"/>
      <c r="G11" s="137"/>
      <c r="H11" s="136"/>
      <c r="I11" s="136"/>
      <c r="J11" s="136"/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36"/>
      <c r="AB11" s="136"/>
      <c r="AC11" s="136"/>
      <c r="AD11" s="136"/>
      <c r="AE11" s="141"/>
      <c r="AF11" s="153"/>
    </row>
    <row r="12" spans="1:32" ht="14.25" customHeight="1">
      <c r="A12" s="146"/>
      <c r="H12" s="990" t="s">
        <v>262</v>
      </c>
      <c r="I12" s="991"/>
      <c r="J12" s="990" t="s">
        <v>263</v>
      </c>
      <c r="K12" s="991"/>
      <c r="L12" s="994" t="s">
        <v>243</v>
      </c>
      <c r="M12" s="990" t="s">
        <v>264</v>
      </c>
      <c r="N12" s="991"/>
      <c r="O12" s="990" t="s">
        <v>265</v>
      </c>
      <c r="P12" s="991"/>
      <c r="Q12" s="990" t="s">
        <v>266</v>
      </c>
      <c r="R12" s="991"/>
      <c r="S12" s="994" t="s">
        <v>243</v>
      </c>
      <c r="T12" s="990" t="s">
        <v>267</v>
      </c>
      <c r="U12" s="991"/>
      <c r="V12" s="990" t="s">
        <v>268</v>
      </c>
      <c r="W12" s="991"/>
      <c r="X12" s="70"/>
      <c r="Y12" s="70"/>
      <c r="AA12" s="1023" t="s">
        <v>299</v>
      </c>
      <c r="AB12" s="1024"/>
      <c r="AE12" s="138"/>
      <c r="AF12" s="153"/>
    </row>
    <row r="13" spans="1:32" ht="12.75" customHeight="1">
      <c r="A13" s="146"/>
      <c r="G13" s="257" t="s">
        <v>389</v>
      </c>
      <c r="H13" s="1034"/>
      <c r="I13" s="1035"/>
      <c r="J13" s="1009"/>
      <c r="K13" s="1010"/>
      <c r="L13" s="994"/>
      <c r="M13" s="992" t="s">
        <v>302</v>
      </c>
      <c r="N13" s="993"/>
      <c r="O13" s="992" t="s">
        <v>303</v>
      </c>
      <c r="P13" s="993"/>
      <c r="Q13" s="992" t="s">
        <v>304</v>
      </c>
      <c r="R13" s="993"/>
      <c r="S13" s="994"/>
      <c r="T13" s="992" t="s">
        <v>305</v>
      </c>
      <c r="U13" s="993"/>
      <c r="V13" s="1009" t="s">
        <v>282</v>
      </c>
      <c r="W13" s="1010"/>
      <c r="X13" s="192" t="s">
        <v>389</v>
      </c>
      <c r="Y13" s="53"/>
      <c r="AA13" s="1025"/>
      <c r="AB13" s="1026"/>
      <c r="AE13" s="138"/>
      <c r="AF13" s="153"/>
    </row>
    <row r="14" spans="1:32" ht="14.25" customHeight="1">
      <c r="A14" s="146"/>
      <c r="G14" s="257"/>
      <c r="H14" s="955" t="s">
        <v>269</v>
      </c>
      <c r="I14" s="989"/>
      <c r="J14" s="955" t="s">
        <v>270</v>
      </c>
      <c r="K14" s="989"/>
      <c r="L14" s="994"/>
      <c r="M14" s="955" t="s">
        <v>271</v>
      </c>
      <c r="N14" s="989"/>
      <c r="O14" s="955" t="s">
        <v>272</v>
      </c>
      <c r="P14" s="989"/>
      <c r="Q14" s="955" t="s">
        <v>242</v>
      </c>
      <c r="R14" s="989"/>
      <c r="S14" s="994"/>
      <c r="T14" s="955" t="s">
        <v>273</v>
      </c>
      <c r="U14" s="989"/>
      <c r="V14" s="955" t="s">
        <v>274</v>
      </c>
      <c r="W14" s="989"/>
      <c r="X14" s="193"/>
      <c r="AA14" s="1025"/>
      <c r="AB14" s="1026"/>
      <c r="AE14" s="138"/>
      <c r="AF14" s="153"/>
    </row>
    <row r="15" spans="1:32" ht="14.25" customHeight="1">
      <c r="A15" s="146"/>
      <c r="G15" s="257" t="s">
        <v>388</v>
      </c>
      <c r="H15" s="962" t="s">
        <v>32</v>
      </c>
      <c r="I15" s="967"/>
      <c r="J15" s="962" t="s">
        <v>21</v>
      </c>
      <c r="K15" s="967"/>
      <c r="L15" s="994"/>
      <c r="M15" s="962" t="s">
        <v>149</v>
      </c>
      <c r="N15" s="967"/>
      <c r="O15" s="962" t="s">
        <v>122</v>
      </c>
      <c r="P15" s="967"/>
      <c r="Q15" s="962" t="s">
        <v>117</v>
      </c>
      <c r="R15" s="967"/>
      <c r="S15" s="994"/>
      <c r="T15" s="962" t="s">
        <v>198</v>
      </c>
      <c r="U15" s="967"/>
      <c r="V15" s="1042" t="s">
        <v>199</v>
      </c>
      <c r="W15" s="1043"/>
      <c r="X15" s="193" t="s">
        <v>388</v>
      </c>
      <c r="AE15" s="138"/>
      <c r="AF15" s="153"/>
    </row>
    <row r="16" spans="1:32" ht="14.25" customHeight="1">
      <c r="A16" s="146"/>
      <c r="G16" s="257"/>
      <c r="H16" s="955" t="s">
        <v>275</v>
      </c>
      <c r="I16" s="989"/>
      <c r="J16" s="955" t="s">
        <v>276</v>
      </c>
      <c r="K16" s="989"/>
      <c r="L16" s="994"/>
      <c r="M16" s="955" t="s">
        <v>277</v>
      </c>
      <c r="N16" s="989"/>
      <c r="O16" s="1044" t="s">
        <v>278</v>
      </c>
      <c r="P16" s="1045"/>
      <c r="Q16" s="1044" t="s">
        <v>279</v>
      </c>
      <c r="R16" s="1045"/>
      <c r="S16" s="994"/>
      <c r="T16" s="1044" t="s">
        <v>280</v>
      </c>
      <c r="U16" s="1045"/>
      <c r="V16" s="1044" t="s">
        <v>281</v>
      </c>
      <c r="W16" s="1045"/>
      <c r="X16" s="193"/>
      <c r="AA16" s="1087" t="s">
        <v>374</v>
      </c>
      <c r="AB16" s="1088"/>
      <c r="AC16" s="1089"/>
      <c r="AE16" s="138"/>
      <c r="AF16" s="153"/>
    </row>
    <row r="17" spans="1:32" ht="14.25" customHeight="1" thickBot="1">
      <c r="A17" s="146"/>
      <c r="G17" s="257" t="s">
        <v>387</v>
      </c>
      <c r="H17" s="998" t="s">
        <v>200</v>
      </c>
      <c r="I17" s="999"/>
      <c r="J17" s="998" t="s">
        <v>201</v>
      </c>
      <c r="K17" s="999"/>
      <c r="L17" s="995"/>
      <c r="M17" s="998" t="s">
        <v>202</v>
      </c>
      <c r="N17" s="999"/>
      <c r="O17" s="996" t="s">
        <v>352</v>
      </c>
      <c r="P17" s="997"/>
      <c r="Q17" s="996" t="s">
        <v>351</v>
      </c>
      <c r="R17" s="997"/>
      <c r="S17" s="995"/>
      <c r="T17" s="996" t="s">
        <v>352</v>
      </c>
      <c r="U17" s="997"/>
      <c r="V17" s="1049" t="s">
        <v>282</v>
      </c>
      <c r="W17" s="1050"/>
      <c r="X17" s="193" t="s">
        <v>387</v>
      </c>
      <c r="AA17" s="1090"/>
      <c r="AB17" s="1091"/>
      <c r="AC17" s="1092"/>
      <c r="AE17" s="138"/>
      <c r="AF17" s="153"/>
    </row>
    <row r="18" spans="1:32" ht="12.75" customHeight="1" thickTop="1" thickBot="1">
      <c r="A18" s="146"/>
      <c r="K18" s="69"/>
      <c r="U18" s="69"/>
      <c r="Z18" s="949" t="s">
        <v>387</v>
      </c>
      <c r="AA18" s="949"/>
      <c r="AB18" s="950" t="s">
        <v>388</v>
      </c>
      <c r="AC18" s="950"/>
      <c r="AE18" s="138"/>
      <c r="AF18" s="153"/>
    </row>
    <row r="19" spans="1:32" ht="14.25" customHeight="1">
      <c r="A19" s="146"/>
      <c r="B19" s="1027" t="s">
        <v>300</v>
      </c>
      <c r="C19" s="1028"/>
      <c r="I19" s="147"/>
      <c r="J19" s="147"/>
      <c r="K19" s="145"/>
      <c r="L19" s="147"/>
      <c r="M19" s="147"/>
      <c r="N19" s="147"/>
      <c r="O19" s="147"/>
      <c r="P19" s="147"/>
      <c r="Q19" s="147"/>
      <c r="R19" s="147"/>
      <c r="S19" s="147"/>
      <c r="T19" s="147"/>
      <c r="U19" s="145"/>
      <c r="V19" s="147"/>
      <c r="W19" s="147"/>
      <c r="Z19" s="1011" t="s">
        <v>367</v>
      </c>
      <c r="AA19" s="1012"/>
      <c r="AB19" s="1015" t="s">
        <v>283</v>
      </c>
      <c r="AC19" s="1012"/>
      <c r="AE19" s="138"/>
      <c r="AF19" s="153"/>
    </row>
    <row r="20" spans="1:32" ht="14.25" customHeight="1" thickBot="1">
      <c r="A20" s="146"/>
      <c r="B20" s="1029"/>
      <c r="C20" s="1030"/>
      <c r="I20" s="957" t="s">
        <v>285</v>
      </c>
      <c r="J20" s="1031"/>
      <c r="K20" s="958"/>
      <c r="L20" s="961" t="s">
        <v>307</v>
      </c>
      <c r="M20" s="958"/>
      <c r="N20" s="961" t="s">
        <v>286</v>
      </c>
      <c r="O20" s="958"/>
      <c r="P20" s="1046" t="s">
        <v>243</v>
      </c>
      <c r="Q20" s="957" t="s">
        <v>287</v>
      </c>
      <c r="R20" s="958"/>
      <c r="S20" s="961" t="s">
        <v>286</v>
      </c>
      <c r="T20" s="958"/>
      <c r="U20" s="961" t="s">
        <v>288</v>
      </c>
      <c r="V20" s="958"/>
      <c r="W20" s="1000" t="s">
        <v>292</v>
      </c>
      <c r="Z20" s="1013"/>
      <c r="AA20" s="1014"/>
      <c r="AB20" s="1016"/>
      <c r="AC20" s="1014"/>
      <c r="AE20" s="138"/>
      <c r="AF20" s="153"/>
    </row>
    <row r="21" spans="1:32" ht="14.25" customHeight="1">
      <c r="A21" s="146"/>
      <c r="H21" s="248" t="s">
        <v>388</v>
      </c>
      <c r="I21" s="959"/>
      <c r="J21" s="1032"/>
      <c r="K21" s="960"/>
      <c r="L21" s="959"/>
      <c r="M21" s="960"/>
      <c r="N21" s="959"/>
      <c r="O21" s="960"/>
      <c r="P21" s="1047"/>
      <c r="Q21" s="959"/>
      <c r="R21" s="960"/>
      <c r="S21" s="959"/>
      <c r="T21" s="960"/>
      <c r="U21" s="959"/>
      <c r="V21" s="960"/>
      <c r="W21" s="1000"/>
      <c r="X21" s="192" t="s">
        <v>388</v>
      </c>
      <c r="Z21" s="984" t="s">
        <v>368</v>
      </c>
      <c r="AA21" s="978"/>
      <c r="AB21" s="1017" t="s">
        <v>369</v>
      </c>
      <c r="AC21" s="1018"/>
      <c r="AE21" s="138"/>
      <c r="AF21" s="153"/>
    </row>
    <row r="22" spans="1:32" ht="14.25" customHeight="1">
      <c r="A22" s="146"/>
      <c r="H22" s="249"/>
      <c r="I22" s="957" t="s">
        <v>291</v>
      </c>
      <c r="J22" s="1031"/>
      <c r="K22" s="958"/>
      <c r="L22" s="957" t="s">
        <v>290</v>
      </c>
      <c r="M22" s="958"/>
      <c r="N22" s="957" t="s">
        <v>390</v>
      </c>
      <c r="O22" s="958"/>
      <c r="P22" s="1047"/>
      <c r="Q22" s="1001" t="s">
        <v>400</v>
      </c>
      <c r="R22" s="1002"/>
      <c r="S22" s="957" t="s">
        <v>289</v>
      </c>
      <c r="T22" s="1031"/>
      <c r="U22" s="1031"/>
      <c r="V22" s="958"/>
      <c r="W22" s="1000" t="s">
        <v>292</v>
      </c>
      <c r="X22" s="192"/>
      <c r="Z22" s="985"/>
      <c r="AA22" s="980"/>
      <c r="AB22" s="1019"/>
      <c r="AC22" s="1020"/>
      <c r="AE22" s="138"/>
      <c r="AF22" s="153"/>
    </row>
    <row r="23" spans="1:32" ht="14.25" customHeight="1" thickBot="1">
      <c r="A23" s="146"/>
      <c r="H23" s="248" t="s">
        <v>387</v>
      </c>
      <c r="I23" s="1005"/>
      <c r="J23" s="1033"/>
      <c r="K23" s="1006"/>
      <c r="L23" s="1005"/>
      <c r="M23" s="1006"/>
      <c r="N23" s="1007"/>
      <c r="O23" s="1008"/>
      <c r="P23" s="1047"/>
      <c r="Q23" s="1003"/>
      <c r="R23" s="1004"/>
      <c r="S23" s="1005"/>
      <c r="T23" s="1033"/>
      <c r="U23" s="1033"/>
      <c r="V23" s="1006"/>
      <c r="W23" s="1048"/>
      <c r="X23" s="192" t="s">
        <v>387</v>
      </c>
      <c r="Z23" s="986"/>
      <c r="AA23" s="982"/>
      <c r="AB23" s="1021"/>
      <c r="AC23" s="1022"/>
      <c r="AE23" s="138"/>
      <c r="AF23" s="153"/>
    </row>
    <row r="24" spans="1:32" ht="14.25" customHeight="1" thickTop="1">
      <c r="A24" s="146"/>
      <c r="B24" s="949" t="s">
        <v>389</v>
      </c>
      <c r="C24" s="949"/>
      <c r="D24" s="949" t="s">
        <v>388</v>
      </c>
      <c r="E24" s="949"/>
      <c r="F24" s="949" t="s">
        <v>387</v>
      </c>
      <c r="G24" s="949"/>
      <c r="N24" s="200"/>
      <c r="O24" s="202"/>
      <c r="P24" s="203"/>
      <c r="Q24" s="204"/>
      <c r="R24" s="201"/>
      <c r="Z24" s="987" t="s">
        <v>243</v>
      </c>
      <c r="AA24" s="988"/>
      <c r="AB24" s="988"/>
      <c r="AC24" s="988"/>
      <c r="AE24" s="138"/>
      <c r="AF24" s="153"/>
    </row>
    <row r="25" spans="1:32" ht="14.25" customHeight="1">
      <c r="A25" s="146"/>
      <c r="B25" s="955" t="s">
        <v>249</v>
      </c>
      <c r="C25" s="989"/>
      <c r="D25" s="955" t="s">
        <v>255</v>
      </c>
      <c r="E25" s="989"/>
      <c r="F25" s="955" t="s">
        <v>261</v>
      </c>
      <c r="G25" s="956"/>
      <c r="I25" s="1106"/>
      <c r="J25" s="1107"/>
      <c r="K25" s="1107"/>
      <c r="L25" s="1108"/>
      <c r="T25" s="1097" t="s">
        <v>301</v>
      </c>
      <c r="U25" s="1098"/>
      <c r="V25" s="1098"/>
      <c r="W25" s="1099"/>
      <c r="Z25" s="971" t="s">
        <v>366</v>
      </c>
      <c r="AA25" s="972"/>
      <c r="AB25" s="977" t="s">
        <v>370</v>
      </c>
      <c r="AC25" s="978"/>
      <c r="AE25" s="948" t="s">
        <v>391</v>
      </c>
      <c r="AF25" s="948" t="s">
        <v>391</v>
      </c>
    </row>
    <row r="26" spans="1:32" ht="14.25" customHeight="1">
      <c r="A26" s="146"/>
      <c r="B26" s="962" t="s">
        <v>215</v>
      </c>
      <c r="C26" s="967"/>
      <c r="D26" s="962" t="s">
        <v>217</v>
      </c>
      <c r="E26" s="967"/>
      <c r="F26" s="962" t="s">
        <v>316</v>
      </c>
      <c r="G26" s="963"/>
      <c r="I26" s="1109"/>
      <c r="J26" s="1110"/>
      <c r="K26" s="1110"/>
      <c r="L26" s="1111"/>
      <c r="S26" s="71"/>
      <c r="T26" s="1100"/>
      <c r="U26" s="1101"/>
      <c r="V26" s="1101"/>
      <c r="W26" s="1102"/>
      <c r="Z26" s="973"/>
      <c r="AA26" s="974"/>
      <c r="AB26" s="979"/>
      <c r="AC26" s="980"/>
      <c r="AE26" s="948"/>
      <c r="AF26" s="948"/>
    </row>
    <row r="27" spans="1:32" ht="14.25" customHeight="1">
      <c r="A27" s="146"/>
      <c r="B27" s="1038" t="s">
        <v>243</v>
      </c>
      <c r="C27" s="1039"/>
      <c r="D27" s="1039"/>
      <c r="E27" s="1039"/>
      <c r="F27" s="1039"/>
      <c r="G27" s="1040"/>
      <c r="I27" s="1109"/>
      <c r="J27" s="1110"/>
      <c r="K27" s="1110"/>
      <c r="L27" s="1111"/>
      <c r="S27" s="71"/>
      <c r="T27" s="1100"/>
      <c r="U27" s="1101"/>
      <c r="V27" s="1101"/>
      <c r="W27" s="1102"/>
      <c r="Z27" s="973"/>
      <c r="AA27" s="974"/>
      <c r="AB27" s="981"/>
      <c r="AC27" s="982"/>
      <c r="AE27" s="948"/>
      <c r="AF27" s="948"/>
    </row>
    <row r="28" spans="1:32" ht="14.25" customHeight="1">
      <c r="A28" s="146"/>
      <c r="B28" s="955" t="s">
        <v>248</v>
      </c>
      <c r="C28" s="989"/>
      <c r="D28" s="955" t="s">
        <v>254</v>
      </c>
      <c r="E28" s="989"/>
      <c r="F28" s="955" t="s">
        <v>260</v>
      </c>
      <c r="G28" s="956"/>
      <c r="I28" s="1112"/>
      <c r="J28" s="1113"/>
      <c r="K28" s="1113"/>
      <c r="L28" s="1114"/>
      <c r="S28" s="71"/>
      <c r="T28" s="1103"/>
      <c r="U28" s="1104"/>
      <c r="V28" s="1104"/>
      <c r="W28" s="1105"/>
      <c r="Z28" s="975"/>
      <c r="AA28" s="976"/>
      <c r="AB28" s="983" t="s">
        <v>284</v>
      </c>
      <c r="AC28" s="983"/>
      <c r="AE28" s="948"/>
      <c r="AF28" s="948"/>
    </row>
    <row r="29" spans="1:32" ht="14.25" customHeight="1">
      <c r="A29" s="146"/>
      <c r="B29" s="962" t="s">
        <v>174</v>
      </c>
      <c r="C29" s="967"/>
      <c r="D29" s="962" t="s">
        <v>216</v>
      </c>
      <c r="E29" s="967"/>
      <c r="F29" s="962" t="s">
        <v>206</v>
      </c>
      <c r="G29" s="963"/>
      <c r="Z29" s="1093" t="s">
        <v>375</v>
      </c>
      <c r="AA29" s="1094"/>
      <c r="AB29" s="1095"/>
      <c r="AC29" s="1096"/>
      <c r="AE29" s="138"/>
      <c r="AF29" s="153"/>
    </row>
    <row r="30" spans="1:32" ht="14.25" customHeight="1">
      <c r="A30" s="146"/>
      <c r="B30" s="955" t="s">
        <v>247</v>
      </c>
      <c r="C30" s="989"/>
      <c r="D30" s="955" t="s">
        <v>253</v>
      </c>
      <c r="E30" s="989"/>
      <c r="F30" s="955" t="s">
        <v>259</v>
      </c>
      <c r="G30" s="956"/>
      <c r="Z30" s="1076" t="s">
        <v>365</v>
      </c>
      <c r="AA30" s="1077"/>
      <c r="AB30" s="1036" t="s">
        <v>45</v>
      </c>
      <c r="AC30" s="1037"/>
      <c r="AD30" s="1067" t="s">
        <v>350</v>
      </c>
      <c r="AE30" s="1068"/>
      <c r="AF30" s="1069"/>
    </row>
    <row r="31" spans="1:32" ht="14.25" customHeight="1">
      <c r="A31" s="146"/>
      <c r="B31" s="962" t="s">
        <v>141</v>
      </c>
      <c r="C31" s="967"/>
      <c r="D31" s="962" t="s">
        <v>125</v>
      </c>
      <c r="E31" s="967"/>
      <c r="F31" s="962" t="s">
        <v>205</v>
      </c>
      <c r="G31" s="963"/>
      <c r="Z31" s="1078"/>
      <c r="AA31" s="1077"/>
      <c r="AB31" s="1036" t="s">
        <v>29</v>
      </c>
      <c r="AC31" s="1037"/>
      <c r="AD31" s="1070"/>
      <c r="AE31" s="1071"/>
      <c r="AF31" s="1072"/>
    </row>
    <row r="32" spans="1:32" ht="14.25" customHeight="1">
      <c r="A32" s="146"/>
      <c r="B32" s="955" t="s">
        <v>246</v>
      </c>
      <c r="C32" s="989"/>
      <c r="D32" s="955" t="s">
        <v>252</v>
      </c>
      <c r="E32" s="989"/>
      <c r="F32" s="955" t="s">
        <v>258</v>
      </c>
      <c r="G32" s="956"/>
      <c r="Z32" s="1078"/>
      <c r="AA32" s="1077"/>
      <c r="AB32" s="1036" t="s">
        <v>319</v>
      </c>
      <c r="AC32" s="1037"/>
      <c r="AD32" s="1070"/>
      <c r="AE32" s="1071"/>
      <c r="AF32" s="1072"/>
    </row>
    <row r="33" spans="1:32" ht="14.25" customHeight="1">
      <c r="A33" s="146"/>
      <c r="B33" s="962" t="s">
        <v>20</v>
      </c>
      <c r="C33" s="967"/>
      <c r="D33" s="962" t="s">
        <v>143</v>
      </c>
      <c r="E33" s="967"/>
      <c r="F33" s="962" t="s">
        <v>204</v>
      </c>
      <c r="G33" s="963"/>
      <c r="Z33" s="1078"/>
      <c r="AA33" s="1077"/>
      <c r="AB33" s="1036" t="s">
        <v>318</v>
      </c>
      <c r="AC33" s="1037"/>
      <c r="AD33" s="1070"/>
      <c r="AE33" s="1071"/>
      <c r="AF33" s="1072"/>
    </row>
    <row r="34" spans="1:32" ht="14.25" customHeight="1">
      <c r="A34" s="146"/>
      <c r="B34" s="955" t="s">
        <v>245</v>
      </c>
      <c r="C34" s="989"/>
      <c r="D34" s="955" t="s">
        <v>251</v>
      </c>
      <c r="E34" s="989"/>
      <c r="F34" s="955" t="s">
        <v>257</v>
      </c>
      <c r="G34" s="956"/>
      <c r="Z34" s="965" t="s">
        <v>243</v>
      </c>
      <c r="AA34" s="966"/>
      <c r="AB34" s="966"/>
      <c r="AC34" s="966"/>
      <c r="AD34" s="1070"/>
      <c r="AE34" s="1071"/>
      <c r="AF34" s="1072"/>
    </row>
    <row r="35" spans="1:32" ht="14.25" customHeight="1">
      <c r="A35" s="146"/>
      <c r="B35" s="962" t="s">
        <v>30</v>
      </c>
      <c r="C35" s="967"/>
      <c r="D35" s="962" t="s">
        <v>24</v>
      </c>
      <c r="E35" s="967"/>
      <c r="F35" s="962" t="s">
        <v>203</v>
      </c>
      <c r="G35" s="963"/>
      <c r="I35" s="1106"/>
      <c r="J35" s="1107"/>
      <c r="K35" s="1107"/>
      <c r="L35" s="1108"/>
      <c r="T35" s="1106"/>
      <c r="U35" s="1107"/>
      <c r="V35" s="1107"/>
      <c r="W35" s="1108"/>
      <c r="Z35" s="1079" t="s">
        <v>364</v>
      </c>
      <c r="AA35" s="1080"/>
      <c r="AB35" s="1036" t="s">
        <v>90</v>
      </c>
      <c r="AC35" s="1037"/>
      <c r="AD35" s="1070"/>
      <c r="AE35" s="1071"/>
      <c r="AF35" s="1072"/>
    </row>
    <row r="36" spans="1:32" ht="14.25" customHeight="1">
      <c r="A36" s="146"/>
      <c r="B36" s="1038" t="s">
        <v>243</v>
      </c>
      <c r="C36" s="1039"/>
      <c r="D36" s="1039"/>
      <c r="E36" s="1039"/>
      <c r="F36" s="1039"/>
      <c r="G36" s="1040"/>
      <c r="I36" s="1109"/>
      <c r="J36" s="1110"/>
      <c r="K36" s="1110"/>
      <c r="L36" s="1111"/>
      <c r="T36" s="1109"/>
      <c r="U36" s="1110"/>
      <c r="V36" s="1110"/>
      <c r="W36" s="1111"/>
      <c r="Z36" s="1081"/>
      <c r="AA36" s="1082"/>
      <c r="AB36" s="1036" t="s">
        <v>348</v>
      </c>
      <c r="AC36" s="1037"/>
      <c r="AD36" s="1073"/>
      <c r="AE36" s="1074"/>
      <c r="AF36" s="1075"/>
    </row>
    <row r="37" spans="1:32" ht="14.25" customHeight="1">
      <c r="A37" s="146"/>
      <c r="B37" s="955" t="s">
        <v>244</v>
      </c>
      <c r="C37" s="989"/>
      <c r="D37" s="955" t="s">
        <v>250</v>
      </c>
      <c r="E37" s="989"/>
      <c r="F37" s="955" t="s">
        <v>256</v>
      </c>
      <c r="G37" s="956"/>
      <c r="I37" s="1109"/>
      <c r="J37" s="1110"/>
      <c r="K37" s="1110"/>
      <c r="L37" s="1111"/>
      <c r="T37" s="1109"/>
      <c r="U37" s="1110"/>
      <c r="V37" s="1110"/>
      <c r="W37" s="1111"/>
      <c r="Z37" s="1081"/>
      <c r="AA37" s="1082"/>
      <c r="AB37" s="1036" t="s">
        <v>317</v>
      </c>
      <c r="AC37" s="1037"/>
      <c r="AF37" s="154"/>
    </row>
    <row r="38" spans="1:32" ht="14.25" customHeight="1">
      <c r="A38" s="146"/>
      <c r="B38" s="1051" t="s">
        <v>27</v>
      </c>
      <c r="C38" s="1052"/>
      <c r="D38" s="1051" t="s">
        <v>18</v>
      </c>
      <c r="E38" s="1052"/>
      <c r="F38" s="1051" t="s">
        <v>139</v>
      </c>
      <c r="G38" s="1053"/>
      <c r="I38" s="1109"/>
      <c r="J38" s="1110"/>
      <c r="K38" s="1110"/>
      <c r="L38" s="1114"/>
      <c r="T38" s="1112"/>
      <c r="U38" s="1113"/>
      <c r="V38" s="1113"/>
      <c r="W38" s="1114"/>
      <c r="Z38" s="1081"/>
      <c r="AA38" s="1082"/>
      <c r="AB38" s="1036" t="s">
        <v>23</v>
      </c>
      <c r="AC38" s="1037"/>
      <c r="AF38" s="154"/>
    </row>
    <row r="39" spans="1:32" ht="16.5" thickBot="1">
      <c r="A39" s="194"/>
      <c r="B39" s="954" t="s">
        <v>389</v>
      </c>
      <c r="C39" s="954"/>
      <c r="D39" s="954" t="s">
        <v>388</v>
      </c>
      <c r="E39" s="954"/>
      <c r="F39" s="954" t="s">
        <v>387</v>
      </c>
      <c r="G39" s="954"/>
      <c r="H39" s="195"/>
      <c r="I39" s="195"/>
      <c r="J39" s="195"/>
      <c r="K39" s="196"/>
      <c r="Z39" s="964" t="s">
        <v>387</v>
      </c>
      <c r="AA39" s="964"/>
      <c r="AB39" s="964" t="s">
        <v>388</v>
      </c>
      <c r="AC39" s="964"/>
      <c r="AF39" s="154"/>
    </row>
    <row r="40" spans="1:32" ht="15.75">
      <c r="A40" s="951" t="s">
        <v>295</v>
      </c>
      <c r="B40" s="952"/>
      <c r="C40" s="952"/>
      <c r="D40" s="952"/>
      <c r="E40" s="952"/>
      <c r="F40" s="952"/>
      <c r="G40" s="952"/>
      <c r="H40" s="952"/>
      <c r="I40" s="952"/>
      <c r="J40" s="952"/>
      <c r="K40" s="953"/>
      <c r="N40" s="1060" t="s">
        <v>306</v>
      </c>
      <c r="O40" s="1060"/>
      <c r="P40" s="1060"/>
      <c r="Q40" s="1060"/>
      <c r="R40" s="1060"/>
      <c r="T40" s="1056" t="s">
        <v>293</v>
      </c>
      <c r="U40" s="1057"/>
      <c r="V40" s="1061" t="s">
        <v>294</v>
      </c>
      <c r="W40" s="1062"/>
      <c r="X40" s="1062"/>
      <c r="Y40" s="1062"/>
      <c r="Z40" s="1062"/>
      <c r="AA40" s="1062"/>
      <c r="AB40" s="1062"/>
      <c r="AC40" s="1062"/>
      <c r="AD40" s="1062"/>
      <c r="AE40" s="1062"/>
      <c r="AF40" s="1063"/>
    </row>
    <row r="41" spans="1:32" ht="14.25" customHeight="1" thickBot="1">
      <c r="A41" s="197"/>
      <c r="B41" s="198"/>
      <c r="C41" s="198"/>
      <c r="D41" s="198"/>
      <c r="E41" s="198"/>
      <c r="F41" s="198"/>
      <c r="G41" s="198"/>
      <c r="H41" s="198"/>
      <c r="I41" s="198"/>
      <c r="J41" s="198"/>
      <c r="K41" s="199"/>
      <c r="L41" s="72"/>
      <c r="M41" s="72"/>
      <c r="N41" s="143"/>
      <c r="O41" s="1041"/>
      <c r="P41" s="1041"/>
      <c r="Q41" s="1041"/>
      <c r="R41" s="142"/>
      <c r="S41" s="73"/>
      <c r="T41" s="1058"/>
      <c r="U41" s="1059"/>
      <c r="V41" s="1064"/>
      <c r="W41" s="1065"/>
      <c r="X41" s="1065"/>
      <c r="Y41" s="1065"/>
      <c r="Z41" s="1065"/>
      <c r="AA41" s="1065"/>
      <c r="AB41" s="1065"/>
      <c r="AC41" s="1065"/>
      <c r="AD41" s="1065"/>
      <c r="AE41" s="1065"/>
      <c r="AF41" s="1066"/>
    </row>
    <row r="87" spans="13:13" ht="14.25" customHeight="1">
      <c r="M87" t="s">
        <v>322</v>
      </c>
    </row>
    <row r="90" spans="13:13" ht="14.25" customHeight="1">
      <c r="M90" t="s">
        <v>322</v>
      </c>
    </row>
    <row r="93" spans="13:13" ht="14.25" customHeight="1">
      <c r="M93" t="s">
        <v>322</v>
      </c>
    </row>
    <row r="96" spans="13:13" ht="14.25" customHeight="1">
      <c r="M96" t="s">
        <v>322</v>
      </c>
    </row>
    <row r="99" spans="13:13" ht="14.25" customHeight="1">
      <c r="M99" t="s">
        <v>322</v>
      </c>
    </row>
    <row r="102" spans="13:13" ht="14.25" customHeight="1">
      <c r="M102" t="s">
        <v>322</v>
      </c>
    </row>
    <row r="105" spans="13:13" ht="14.25" customHeight="1">
      <c r="M105" t="s">
        <v>322</v>
      </c>
    </row>
    <row r="108" spans="13:13" ht="14.25" customHeight="1">
      <c r="M108" t="s">
        <v>322</v>
      </c>
    </row>
    <row r="111" spans="13:13" ht="14.25" customHeight="1">
      <c r="M111" t="s">
        <v>322</v>
      </c>
    </row>
    <row r="114" spans="13:13" ht="14.25" customHeight="1">
      <c r="M114" t="s">
        <v>322</v>
      </c>
    </row>
    <row r="117" spans="13:13" ht="14.25" customHeight="1">
      <c r="M117" t="s">
        <v>322</v>
      </c>
    </row>
    <row r="123" spans="13:13" ht="14.25" customHeight="1">
      <c r="M123" t="s">
        <v>322</v>
      </c>
    </row>
    <row r="126" spans="13:13" ht="14.25" customHeight="1">
      <c r="M126" t="s">
        <v>322</v>
      </c>
    </row>
    <row r="132" spans="13:13" ht="14.25" customHeight="1">
      <c r="M132" t="s">
        <v>322</v>
      </c>
    </row>
    <row r="135" spans="13:13" ht="14.25" customHeight="1">
      <c r="M135" t="s">
        <v>322</v>
      </c>
    </row>
    <row r="138" spans="13:13" ht="14.25" customHeight="1">
      <c r="M138" t="s">
        <v>322</v>
      </c>
    </row>
    <row r="141" spans="13:13" ht="14.25" customHeight="1">
      <c r="M141" t="s">
        <v>322</v>
      </c>
    </row>
    <row r="144" spans="13:13" ht="14.25" customHeight="1">
      <c r="M144" t="s">
        <v>322</v>
      </c>
    </row>
  </sheetData>
  <mergeCells count="148">
    <mergeCell ref="AA2:AF2"/>
    <mergeCell ref="H15:I15"/>
    <mergeCell ref="J15:K15"/>
    <mergeCell ref="M13:N13"/>
    <mergeCell ref="O13:P13"/>
    <mergeCell ref="Q13:R13"/>
    <mergeCell ref="O12:P12"/>
    <mergeCell ref="M14:N14"/>
    <mergeCell ref="O14:P14"/>
    <mergeCell ref="M15:N15"/>
    <mergeCell ref="O15:P15"/>
    <mergeCell ref="T8:AA8"/>
    <mergeCell ref="AB39:AC39"/>
    <mergeCell ref="Z30:AA33"/>
    <mergeCell ref="AB33:AC33"/>
    <mergeCell ref="AB35:AC35"/>
    <mergeCell ref="AB36:AC36"/>
    <mergeCell ref="AB37:AC37"/>
    <mergeCell ref="AB38:AC38"/>
    <mergeCell ref="Z35:AA38"/>
    <mergeCell ref="B3:F8"/>
    <mergeCell ref="AA16:AC17"/>
    <mergeCell ref="Z29:AA29"/>
    <mergeCell ref="AB29:AC29"/>
    <mergeCell ref="T25:W28"/>
    <mergeCell ref="I25:L28"/>
    <mergeCell ref="I35:L38"/>
    <mergeCell ref="T35:W38"/>
    <mergeCell ref="D31:E31"/>
    <mergeCell ref="D32:E32"/>
    <mergeCell ref="B38:C38"/>
    <mergeCell ref="B37:C37"/>
    <mergeCell ref="B33:C33"/>
    <mergeCell ref="B34:C34"/>
    <mergeCell ref="B25:C25"/>
    <mergeCell ref="D37:E37"/>
    <mergeCell ref="D33:E33"/>
    <mergeCell ref="D38:E38"/>
    <mergeCell ref="F37:G37"/>
    <mergeCell ref="F38:G38"/>
    <mergeCell ref="F34:G34"/>
    <mergeCell ref="B30:C30"/>
    <mergeCell ref="G1:Z2"/>
    <mergeCell ref="T40:U41"/>
    <mergeCell ref="N40:R40"/>
    <mergeCell ref="F32:G32"/>
    <mergeCell ref="F33:G33"/>
    <mergeCell ref="V40:AF41"/>
    <mergeCell ref="AD30:AF36"/>
    <mergeCell ref="B26:C26"/>
    <mergeCell ref="D25:E25"/>
    <mergeCell ref="D26:E26"/>
    <mergeCell ref="S22:V23"/>
    <mergeCell ref="D30:E30"/>
    <mergeCell ref="B27:G27"/>
    <mergeCell ref="B28:C28"/>
    <mergeCell ref="B29:C29"/>
    <mergeCell ref="D28:E28"/>
    <mergeCell ref="F28:G28"/>
    <mergeCell ref="D29:E29"/>
    <mergeCell ref="AB32:AC32"/>
    <mergeCell ref="B36:G36"/>
    <mergeCell ref="D34:E34"/>
    <mergeCell ref="D35:E35"/>
    <mergeCell ref="O41:Q41"/>
    <mergeCell ref="F35:G35"/>
    <mergeCell ref="B32:C32"/>
    <mergeCell ref="V14:W14"/>
    <mergeCell ref="V15:W15"/>
    <mergeCell ref="M17:N17"/>
    <mergeCell ref="O17:P17"/>
    <mergeCell ref="V16:W16"/>
    <mergeCell ref="AB30:AC30"/>
    <mergeCell ref="AB31:AC31"/>
    <mergeCell ref="P20:P23"/>
    <mergeCell ref="W22:W23"/>
    <mergeCell ref="Q15:R15"/>
    <mergeCell ref="M16:N16"/>
    <mergeCell ref="O16:P16"/>
    <mergeCell ref="Q16:R16"/>
    <mergeCell ref="V17:W17"/>
    <mergeCell ref="T14:U14"/>
    <mergeCell ref="T15:U15"/>
    <mergeCell ref="T16:U16"/>
    <mergeCell ref="T17:U17"/>
    <mergeCell ref="Z19:AA20"/>
    <mergeCell ref="AB19:AC20"/>
    <mergeCell ref="AB21:AC23"/>
    <mergeCell ref="AA12:AB14"/>
    <mergeCell ref="B19:C20"/>
    <mergeCell ref="L20:M21"/>
    <mergeCell ref="I20:K21"/>
    <mergeCell ref="I22:K23"/>
    <mergeCell ref="H13:I13"/>
    <mergeCell ref="J12:K12"/>
    <mergeCell ref="J13:K13"/>
    <mergeCell ref="M12:N12"/>
    <mergeCell ref="Q12:R12"/>
    <mergeCell ref="Q14:R14"/>
    <mergeCell ref="H12:I12"/>
    <mergeCell ref="A9:B10"/>
    <mergeCell ref="A11:B11"/>
    <mergeCell ref="Z25:AA28"/>
    <mergeCell ref="AB25:AC27"/>
    <mergeCell ref="AB28:AC28"/>
    <mergeCell ref="Z21:AA23"/>
    <mergeCell ref="Z24:AC24"/>
    <mergeCell ref="H16:I16"/>
    <mergeCell ref="J16:K16"/>
    <mergeCell ref="T12:U12"/>
    <mergeCell ref="T13:U13"/>
    <mergeCell ref="S12:S17"/>
    <mergeCell ref="Q17:R17"/>
    <mergeCell ref="L12:L17"/>
    <mergeCell ref="J17:K17"/>
    <mergeCell ref="H17:I17"/>
    <mergeCell ref="W20:W21"/>
    <mergeCell ref="Q22:R23"/>
    <mergeCell ref="L22:M23"/>
    <mergeCell ref="N22:O23"/>
    <mergeCell ref="V12:W12"/>
    <mergeCell ref="V13:W13"/>
    <mergeCell ref="H14:I14"/>
    <mergeCell ref="J14:K14"/>
    <mergeCell ref="AE25:AE28"/>
    <mergeCell ref="AF25:AF28"/>
    <mergeCell ref="D24:E24"/>
    <mergeCell ref="B24:C24"/>
    <mergeCell ref="Z18:AA18"/>
    <mergeCell ref="AB18:AC18"/>
    <mergeCell ref="A40:K40"/>
    <mergeCell ref="B39:C39"/>
    <mergeCell ref="D39:E39"/>
    <mergeCell ref="F39:G39"/>
    <mergeCell ref="F30:G30"/>
    <mergeCell ref="Q20:R21"/>
    <mergeCell ref="S20:T21"/>
    <mergeCell ref="U20:V21"/>
    <mergeCell ref="N20:O21"/>
    <mergeCell ref="F25:G25"/>
    <mergeCell ref="F26:G26"/>
    <mergeCell ref="F24:G24"/>
    <mergeCell ref="F31:G31"/>
    <mergeCell ref="F29:G29"/>
    <mergeCell ref="Z39:AA39"/>
    <mergeCell ref="Z34:AC34"/>
    <mergeCell ref="B35:C35"/>
    <mergeCell ref="B31:C31"/>
  </mergeCells>
  <printOptions horizontalCentered="1" verticalCentered="1"/>
  <pageMargins left="0.118110236220472" right="0.118110236220472" top="0.118110236220472" bottom="0.11811023622047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6</vt:i4>
      </vt:variant>
    </vt:vector>
  </HeadingPairs>
  <TitlesOfParts>
    <vt:vector size="14" baseType="lpstr">
      <vt:lpstr>CBGV</vt:lpstr>
      <vt:lpstr>PCGVCN</vt:lpstr>
      <vt:lpstr>T-L-K</vt:lpstr>
      <vt:lpstr>PCCM</vt:lpstr>
      <vt:lpstr>THOI KHOA BIEU </vt:lpstr>
      <vt:lpstr>DANH SÁCH 12 ĐĂNG KÝ</vt:lpstr>
      <vt:lpstr>DANH SÁCH LỚP GHÉP</vt:lpstr>
      <vt:lpstr>SO DO PHONG HOC</vt:lpstr>
      <vt:lpstr>CBGV!Print_Area</vt:lpstr>
      <vt:lpstr>PCCM!Print_Area</vt:lpstr>
      <vt:lpstr>'SO DO PHONG HOC'!Print_Area</vt:lpstr>
      <vt:lpstr>'THOI KHOA BIEU '!Print_Area</vt:lpstr>
      <vt:lpstr>'T-L-K'!Print_Area</vt:lpstr>
      <vt:lpstr>PCCM!Print_Titles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My HTK</dc:creator>
  <cp:lastModifiedBy>HTK</cp:lastModifiedBy>
  <cp:lastPrinted>2024-10-01T13:41:24Z</cp:lastPrinted>
  <dcterms:created xsi:type="dcterms:W3CDTF">2011-12-16T15:03:30Z</dcterms:created>
  <dcterms:modified xsi:type="dcterms:W3CDTF">2025-01-16T02:05:14Z</dcterms:modified>
</cp:coreProperties>
</file>